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heckCompatibility="1" defaultThemeVersion="166925"/>
  <mc:AlternateContent xmlns:mc="http://schemas.openxmlformats.org/markup-compatibility/2006">
    <mc:Choice Requires="x15">
      <x15ac:absPath xmlns:x15ac="http://schemas.microsoft.com/office/spreadsheetml/2010/11/ac" url="U:\COPEL\Area_compartilhada\Licitações em andamento\2026\90080-2026 - CONT 218.2026\"/>
    </mc:Choice>
  </mc:AlternateContent>
  <xr:revisionPtr revIDLastSave="0" documentId="8_{94C2B32C-4B42-436A-8A71-E9F816EB26AA}" xr6:coauthVersionLast="47" xr6:coauthVersionMax="47" xr10:uidLastSave="{00000000-0000-0000-0000-000000000000}"/>
  <bookViews>
    <workbookView xWindow="-120" yWindow="-120" windowWidth="21840" windowHeight="13020" tabRatio="754" firstSheet="17" xr2:uid="{57C052A5-705C-4A0B-AD81-CFFEE829DE2A}"/>
  </bookViews>
  <sheets>
    <sheet name="Resumo Ofício" sheetId="70" r:id="rId1"/>
    <sheet name="Bdados" sheetId="81" r:id="rId2"/>
    <sheet name="subitem 1" sheetId="1" r:id="rId3"/>
    <sheet name="subitem 2" sheetId="98" r:id="rId4"/>
    <sheet name="subitem 3" sheetId="83" r:id="rId5"/>
    <sheet name="subitem 4" sheetId="84" r:id="rId6"/>
    <sheet name="subitem 5" sheetId="85" r:id="rId7"/>
    <sheet name="subitem 6" sheetId="86" r:id="rId8"/>
    <sheet name="subitem 7" sheetId="99" r:id="rId9"/>
    <sheet name="subitem 8" sheetId="88" r:id="rId10"/>
    <sheet name="subitem 9" sheetId="100" r:id="rId11"/>
    <sheet name="subitem 10" sheetId="89" r:id="rId12"/>
    <sheet name="subitem 11" sheetId="92" r:id="rId13"/>
    <sheet name="subitem 12" sheetId="93" r:id="rId14"/>
    <sheet name="subitem 13" sheetId="94" r:id="rId15"/>
    <sheet name="subitem 14" sheetId="95" r:id="rId16"/>
    <sheet name="subitem 15" sheetId="96" r:id="rId17"/>
    <sheet name="subitem 16" sheetId="104" r:id="rId18"/>
    <sheet name="subitem 17" sheetId="105" r:id="rId19"/>
    <sheet name="subitem 18" sheetId="106" r:id="rId20"/>
    <sheet name="subitem 19" sheetId="117" r:id="rId21"/>
    <sheet name="subitem 20" sheetId="118" r:id="rId22"/>
    <sheet name="subitem 21" sheetId="119" r:id="rId23"/>
    <sheet name="subitem 22" sheetId="120" r:id="rId24"/>
    <sheet name="subitem 23" sheetId="121" r:id="rId25"/>
  </sheets>
  <externalReferences>
    <externalReference r:id="rId26"/>
  </externalReferences>
  <definedNames>
    <definedName name="_xlnm.Print_Area" localSheetId="1">Bdados!$A$1:$P$29</definedName>
    <definedName name="_xlnm.Print_Area" localSheetId="0">'Resumo Ofício'!$A$2:$F$29</definedName>
    <definedName name="_xlnm.Print_Area" localSheetId="2">'subitem 1'!$A$1:$D$93</definedName>
    <definedName name="_xlnm.Print_Area" localSheetId="11">'subitem 10'!$A$1:$D$94</definedName>
    <definedName name="_xlnm.Print_Area" localSheetId="12">'subitem 11'!$A$1:$D$94</definedName>
    <definedName name="_xlnm.Print_Area" localSheetId="13">'subitem 12'!$A$1:$D$94</definedName>
    <definedName name="_xlnm.Print_Area" localSheetId="14">'subitem 13'!$A$1:$D$94</definedName>
    <definedName name="_xlnm.Print_Area" localSheetId="15">'subitem 14'!$A$1:$D$94</definedName>
    <definedName name="_xlnm.Print_Area" localSheetId="16">'subitem 15'!$A$1:$D$94</definedName>
    <definedName name="_xlnm.Print_Area" localSheetId="17">'subitem 16'!$A$1:$D$94</definedName>
    <definedName name="_xlnm.Print_Area" localSheetId="18">'subitem 17'!$A$1:$D$94</definedName>
    <definedName name="_xlnm.Print_Area" localSheetId="19">'subitem 18'!$A$1:$D$94</definedName>
    <definedName name="_xlnm.Print_Area" localSheetId="20">'subitem 19'!$A$1:$D$94</definedName>
    <definedName name="_xlnm.Print_Area" localSheetId="3">'subitem 2'!$A$1:$D$93</definedName>
    <definedName name="_xlnm.Print_Area" localSheetId="21">'subitem 20'!$A$1:$D$94</definedName>
    <definedName name="_xlnm.Print_Area" localSheetId="22">'subitem 21'!$A$1:$D$94</definedName>
    <definedName name="_xlnm.Print_Area" localSheetId="23">'subitem 22'!$A$1:$D$94</definedName>
    <definedName name="_xlnm.Print_Area" localSheetId="24">'subitem 23'!$A$1:$D$94</definedName>
    <definedName name="_xlnm.Print_Area" localSheetId="4">'subitem 3'!$A$1:$D$94</definedName>
    <definedName name="_xlnm.Print_Area" localSheetId="5">'subitem 4'!$A$1:$D$94</definedName>
    <definedName name="_xlnm.Print_Area" localSheetId="6">'subitem 5'!$A$1:$D$94</definedName>
    <definedName name="_xlnm.Print_Area" localSheetId="7">'subitem 6'!$A$1:$D$94</definedName>
    <definedName name="_xlnm.Print_Area" localSheetId="8">'subitem 7'!$A$1:$D$94</definedName>
    <definedName name="_xlnm.Print_Area" localSheetId="9">'subitem 8'!$A$1:$D$94</definedName>
    <definedName name="_xlnm.Print_Area" localSheetId="10">'subitem 9'!$A$1:$D$94</definedName>
    <definedName name="Arial" localSheetId="0">#REF!</definedName>
    <definedName name="Arial">#REF!</definedName>
    <definedName name="ARM01_02" localSheetId="0">#REF!</definedName>
    <definedName name="ARM01_02">#REF!</definedName>
    <definedName name="ARM1_COMP" localSheetId="0">#REF!</definedName>
    <definedName name="ARM1_COMP">#REF!</definedName>
    <definedName name="ARM2_COMP" localSheetId="0">#REF!</definedName>
    <definedName name="ARM2_COMP">#REF!</definedName>
    <definedName name="bdi" localSheetId="0">#REF!</definedName>
    <definedName name="bdi">#REF!</definedName>
    <definedName name="capt01" localSheetId="0">#REF!</definedName>
    <definedName name="capt01">#REF!</definedName>
    <definedName name="carros" localSheetId="0">#REF!</definedName>
    <definedName name="carros">#REF!</definedName>
    <definedName name="catmat" localSheetId="0">#REF!</definedName>
    <definedName name="catmat">#REF!</definedName>
    <definedName name="cob01_" localSheetId="0">#REF!</definedName>
    <definedName name="cob01_">#REF!</definedName>
    <definedName name="cob02_" localSheetId="0">#REF!</definedName>
    <definedName name="cob02_">#REF!</definedName>
    <definedName name="COB03_" localSheetId="0">#REF!</definedName>
    <definedName name="COB03_">#REF!</definedName>
    <definedName name="COB04_" localSheetId="0">#REF!</definedName>
    <definedName name="COB04_">#REF!</definedName>
    <definedName name="COB05_" localSheetId="0">#REF!</definedName>
    <definedName name="COB05_">#REF!</definedName>
    <definedName name="COB06_" localSheetId="0">#REF!</definedName>
    <definedName name="COB06_">#REF!</definedName>
    <definedName name="COB07_" localSheetId="0">#REF!</definedName>
    <definedName name="COB07_">#REF!</definedName>
    <definedName name="COB08_" localSheetId="0">#REF!</definedName>
    <definedName name="COB08_">#REF!</definedName>
    <definedName name="COB09_" localSheetId="0">#REF!</definedName>
    <definedName name="COB09_">#REF!</definedName>
    <definedName name="COB09_C" localSheetId="0">#REF!</definedName>
    <definedName name="COB09_C">#REF!</definedName>
    <definedName name="CPT01_" localSheetId="0">#REF!</definedName>
    <definedName name="CPT01_">#REF!</definedName>
    <definedName name="CPT01_COMP" localSheetId="0">#REF!</definedName>
    <definedName name="CPT01_COMP">#REF!</definedName>
    <definedName name="CT01_" localSheetId="0">#REF!</definedName>
    <definedName name="CT01_">#REF!</definedName>
    <definedName name="ct01__" localSheetId="0">#REF!</definedName>
    <definedName name="ct01__">#REF!</definedName>
    <definedName name="CT01_COMP" localSheetId="0">#REF!</definedName>
    <definedName name="CT01_COMP">#REF!</definedName>
    <definedName name="CT02_" localSheetId="0">#REF!</definedName>
    <definedName name="CT02_">#REF!</definedName>
    <definedName name="CT02__" localSheetId="0">#REF!</definedName>
    <definedName name="CT02__">#REF!</definedName>
    <definedName name="CT02_COMP" localSheetId="0">#REF!</definedName>
    <definedName name="CT02_COMP">#REF!</definedName>
    <definedName name="custodireto" localSheetId="0">#REF!</definedName>
    <definedName name="custodireto">#REF!</definedName>
    <definedName name="custototal" localSheetId="0">#REF!</definedName>
    <definedName name="custototal">#REF!</definedName>
    <definedName name="discriminacao" localSheetId="0">#REF!</definedName>
    <definedName name="discriminacao">#REF!</definedName>
    <definedName name="DIV01_" localSheetId="0">#REF!</definedName>
    <definedName name="DIV01_">#REF!</definedName>
    <definedName name="DIV02_" localSheetId="0">#REF!</definedName>
    <definedName name="DIV02_">#REF!</definedName>
    <definedName name="DIV03_" localSheetId="0">#REF!</definedName>
    <definedName name="DIV03_">#REF!</definedName>
    <definedName name="DIV04_" localSheetId="0">#REF!</definedName>
    <definedName name="DIV04_">#REF!</definedName>
    <definedName name="DIV05_" localSheetId="0">#REF!</definedName>
    <definedName name="DIV05_">#REF!</definedName>
    <definedName name="DIV05__" localSheetId="0">#REF!</definedName>
    <definedName name="DIV05__">#REF!</definedName>
    <definedName name="DIV06_" localSheetId="0">#REF!</definedName>
    <definedName name="DIV06_">#REF!</definedName>
    <definedName name="DIV06__" localSheetId="0">#REF!</definedName>
    <definedName name="DIV06__">#REF!</definedName>
    <definedName name="DIV07_" localSheetId="0">#REF!</definedName>
    <definedName name="DIV07_">#REF!</definedName>
    <definedName name="DIV07__" localSheetId="0">#REF!</definedName>
    <definedName name="DIV07__">#REF!</definedName>
    <definedName name="DIV08_" localSheetId="0">#REF!</definedName>
    <definedName name="DIV08_">#REF!</definedName>
    <definedName name="DIV08__" localSheetId="0">#REF!</definedName>
    <definedName name="DIV08__">#REF!</definedName>
    <definedName name="DIV09_" localSheetId="0">#REF!</definedName>
    <definedName name="DIV09_">#REF!</definedName>
    <definedName name="div09__" localSheetId="0">#REF!</definedName>
    <definedName name="div09__">#REF!</definedName>
    <definedName name="DIV10_" localSheetId="0">#REF!</definedName>
    <definedName name="DIV10_">#REF!</definedName>
    <definedName name="div10__" localSheetId="0">#REF!</definedName>
    <definedName name="div10__">#REF!</definedName>
    <definedName name="DIV10_C" localSheetId="0">#REF!</definedName>
    <definedName name="DIV10_C">#REF!</definedName>
    <definedName name="DIV11_" localSheetId="0">#REF!</definedName>
    <definedName name="DIV11_">#REF!</definedName>
    <definedName name="DIV12_" localSheetId="0">#REF!</definedName>
    <definedName name="DIV12_">#REF!</definedName>
    <definedName name="DIV13_" localSheetId="0">#REF!</definedName>
    <definedName name="DIV13_">#REF!</definedName>
    <definedName name="DVM10_COMP" localSheetId="0">#REF!</definedName>
    <definedName name="DVM10_COMP">#REF!</definedName>
    <definedName name="encargos" localSheetId="0">#REF!</definedName>
    <definedName name="encargos">#REF!</definedName>
    <definedName name="ESC01_" localSheetId="0">#REF!</definedName>
    <definedName name="ESC01_">#REF!</definedName>
    <definedName name="ESC02_" localSheetId="0">#REF!</definedName>
    <definedName name="ESC02_">#REF!</definedName>
    <definedName name="ESC03_" localSheetId="0">#REF!</definedName>
    <definedName name="ESC03_">#REF!</definedName>
    <definedName name="ESP">OFFSET([1]Composições!$F$7,0,0,COUNTA([1]Composições!$F:$F),1)</definedName>
    <definedName name="EST01_" localSheetId="0">#REF!</definedName>
    <definedName name="EST01_">#REF!</definedName>
    <definedName name="EST02_" localSheetId="0">#REF!</definedName>
    <definedName name="EST02_">#REF!</definedName>
    <definedName name="EST02_C" localSheetId="0">#REF!</definedName>
    <definedName name="EST02_C">#REF!</definedName>
    <definedName name="EST02_COMP" localSheetId="0">#REF!</definedName>
    <definedName name="EST02_COMP">#REF!</definedName>
    <definedName name="EST03_" localSheetId="0">#REF!</definedName>
    <definedName name="EST03_">#REF!</definedName>
    <definedName name="EST04_" localSheetId="0">#REF!</definedName>
    <definedName name="EST04_">#REF!</definedName>
    <definedName name="EST05_" localSheetId="0">#REF!</definedName>
    <definedName name="EST05_">#REF!</definedName>
    <definedName name="execucao" localSheetId="0">#REF!</definedName>
    <definedName name="execucao">#REF!</definedName>
    <definedName name="fonte_cod" localSheetId="0">#REF!</definedName>
    <definedName name="fonte_cod">#REF!</definedName>
    <definedName name="FR01_" localSheetId="0">#REF!</definedName>
    <definedName name="FR01_">#REF!</definedName>
    <definedName name="FR02_" localSheetId="0">#REF!</definedName>
    <definedName name="FR02_">#REF!</definedName>
    <definedName name="FR03_" localSheetId="0">#REF!</definedName>
    <definedName name="FR03_">#REF!</definedName>
    <definedName name="FR04_" localSheetId="0">#REF!</definedName>
    <definedName name="FR04_">#REF!</definedName>
    <definedName name="FR05_" localSheetId="0">#REF!</definedName>
    <definedName name="FR05_">#REF!</definedName>
    <definedName name="FR06_" localSheetId="0">#REF!</definedName>
    <definedName name="FR06_">#REF!</definedName>
    <definedName name="IMP01_" localSheetId="0">#REF!</definedName>
    <definedName name="IMP01_">#REF!</definedName>
    <definedName name="IMP01__" localSheetId="0">#REF!</definedName>
    <definedName name="IMP01__">#REF!</definedName>
    <definedName name="IMP02_" localSheetId="0">#REF!</definedName>
    <definedName name="IMP02_">#REF!</definedName>
    <definedName name="IMP03_" localSheetId="0">#REF!</definedName>
    <definedName name="IMP03_">#REF!</definedName>
    <definedName name="IMP03_COMP" localSheetId="0">#REF!</definedName>
    <definedName name="IMP03_COMP">#REF!</definedName>
    <definedName name="item" localSheetId="0">#REF!</definedName>
    <definedName name="item">#REF!</definedName>
    <definedName name="LP01_" localSheetId="0">#REF!</definedName>
    <definedName name="LP01_">#REF!</definedName>
    <definedName name="MG01_" localSheetId="0">#REF!</definedName>
    <definedName name="MG01_">#REF!</definedName>
    <definedName name="mg01__" localSheetId="0">#REF!</definedName>
    <definedName name="mg01__">#REF!</definedName>
    <definedName name="MG01_C" localSheetId="0">#REF!</definedName>
    <definedName name="MG01_C">#REF!</definedName>
    <definedName name="MG02_" localSheetId="0">#REF!</definedName>
    <definedName name="MG02_">#REF!</definedName>
    <definedName name="mg02__" localSheetId="0">#REF!</definedName>
    <definedName name="mg02__">#REF!</definedName>
    <definedName name="MG03_" localSheetId="0">#REF!</definedName>
    <definedName name="MG03_">#REF!</definedName>
    <definedName name="mg03__" localSheetId="0">#REF!</definedName>
    <definedName name="mg03__">#REF!</definedName>
    <definedName name="MG03_C" localSheetId="0">#REF!</definedName>
    <definedName name="MG03_C">#REF!</definedName>
    <definedName name="MG04_" localSheetId="0">#REF!</definedName>
    <definedName name="MG04_">#REF!</definedName>
    <definedName name="mg04__" localSheetId="0">#REF!</definedName>
    <definedName name="mg04__">#REF!</definedName>
    <definedName name="MG05_" localSheetId="0">#REF!</definedName>
    <definedName name="MG05_">#REF!</definedName>
    <definedName name="mg05__" localSheetId="0">#REF!</definedName>
    <definedName name="mg05__">#REF!</definedName>
    <definedName name="MG06_" localSheetId="0">#REF!</definedName>
    <definedName name="MG06_">#REF!</definedName>
    <definedName name="mg06__" localSheetId="0">#REF!</definedName>
    <definedName name="mg06__">#REF!</definedName>
    <definedName name="MG07_" localSheetId="0">#REF!</definedName>
    <definedName name="MG07_">#REF!</definedName>
    <definedName name="mg07__" localSheetId="0">#REF!</definedName>
    <definedName name="mg07__">#REF!</definedName>
    <definedName name="PER01_" localSheetId="0">#REF!</definedName>
    <definedName name="PER01_">#REF!</definedName>
    <definedName name="PER02_" localSheetId="0">#REF!</definedName>
    <definedName name="PER02_">#REF!</definedName>
    <definedName name="PER03_" localSheetId="0">#REF!</definedName>
    <definedName name="PER03_">#REF!</definedName>
    <definedName name="PER04_" localSheetId="0">#REF!</definedName>
    <definedName name="PER04_">#REF!</definedName>
    <definedName name="PL01_" localSheetId="0">#REF!</definedName>
    <definedName name="PL01_">#REF!</definedName>
    <definedName name="pl01__" localSheetId="0">#REF!</definedName>
    <definedName name="pl01__">#REF!</definedName>
    <definedName name="PN01_" localSheetId="0">#REF!</definedName>
    <definedName name="PN01_">#REF!</definedName>
    <definedName name="PN02_" localSheetId="0">#REF!</definedName>
    <definedName name="PN02_">#REF!</definedName>
    <definedName name="PN03_" localSheetId="0">#REF!</definedName>
    <definedName name="PN03_">#REF!</definedName>
    <definedName name="PN04_" localSheetId="0">#REF!</definedName>
    <definedName name="PN04_">#REF!</definedName>
    <definedName name="PN05_" localSheetId="0">#REF!</definedName>
    <definedName name="PN05_">#REF!</definedName>
    <definedName name="PN06_" localSheetId="0">#REF!</definedName>
    <definedName name="PN06_">#REF!</definedName>
    <definedName name="PN07_" localSheetId="0">#REF!</definedName>
    <definedName name="PN07_">#REF!</definedName>
    <definedName name="PN08_" localSheetId="0">#REF!</definedName>
    <definedName name="PN08_">#REF!</definedName>
    <definedName name="PN09_" localSheetId="0">#REF!</definedName>
    <definedName name="PN09_">#REF!</definedName>
    <definedName name="PP01_" localSheetId="0">#REF!</definedName>
    <definedName name="PP01_">#REF!</definedName>
    <definedName name="PP01_03" localSheetId="0">#REF!</definedName>
    <definedName name="PP01_03">#REF!</definedName>
    <definedName name="PP01_COMP" localSheetId="0">#REF!</definedName>
    <definedName name="PP01_COMP">#REF!</definedName>
    <definedName name="PP02_COMP" localSheetId="0">#REF!</definedName>
    <definedName name="PP02_COMP">#REF!</definedName>
    <definedName name="PP03_c" localSheetId="0">#REF!</definedName>
    <definedName name="PP03_c">#REF!</definedName>
    <definedName name="PP03_COMP" localSheetId="0">#REF!</definedName>
    <definedName name="PP03_COMP">#REF!</definedName>
    <definedName name="PP04_" localSheetId="0">#REF!</definedName>
    <definedName name="PP04_">#REF!</definedName>
    <definedName name="PP04_C" localSheetId="0">#REF!</definedName>
    <definedName name="PP04_C">#REF!</definedName>
    <definedName name="PP04_COMP" localSheetId="0">#REF!</definedName>
    <definedName name="PP04_COMP">#REF!</definedName>
    <definedName name="PP05_" localSheetId="0">#REF!</definedName>
    <definedName name="PP05_">#REF!</definedName>
    <definedName name="PP05_C" localSheetId="0">#REF!</definedName>
    <definedName name="PP05_C">#REF!</definedName>
    <definedName name="PP05_COMP" localSheetId="0">#REF!</definedName>
    <definedName name="PP05_COMP">#REF!</definedName>
    <definedName name="PP06_" localSheetId="0">#REF!</definedName>
    <definedName name="PP06_">#REF!</definedName>
    <definedName name="pp06__" localSheetId="0">#REF!</definedName>
    <definedName name="pp06__">#REF!</definedName>
    <definedName name="PP06_C" localSheetId="0">#REF!</definedName>
    <definedName name="PP06_C">#REF!</definedName>
    <definedName name="PP06_COMP" localSheetId="0">#REF!</definedName>
    <definedName name="PP06_COMP">#REF!</definedName>
    <definedName name="PP07_" localSheetId="0">#REF!</definedName>
    <definedName name="PP07_">#REF!</definedName>
    <definedName name="pp07__" localSheetId="0">#REF!</definedName>
    <definedName name="pp07__">#REF!</definedName>
    <definedName name="PP07_C" localSheetId="0">#REF!</definedName>
    <definedName name="PP07_C">#REF!</definedName>
    <definedName name="PP07_COMP" localSheetId="0">#REF!</definedName>
    <definedName name="PP07_COMP">#REF!</definedName>
    <definedName name="PP08_" localSheetId="0">#REF!</definedName>
    <definedName name="PP08_">#REF!</definedName>
    <definedName name="pp08__" localSheetId="0">#REF!</definedName>
    <definedName name="pp08__">#REF!</definedName>
    <definedName name="PP08_C" localSheetId="0">#REF!</definedName>
    <definedName name="PP08_C">#REF!</definedName>
    <definedName name="PP08_COMP" localSheetId="0">#REF!</definedName>
    <definedName name="PP08_COMP">#REF!</definedName>
    <definedName name="PP09_" localSheetId="0">#REF!</definedName>
    <definedName name="PP09_">#REF!</definedName>
    <definedName name="pp09__" localSheetId="0">#REF!</definedName>
    <definedName name="pp09__">#REF!</definedName>
    <definedName name="PP09_C" localSheetId="0">#REF!</definedName>
    <definedName name="PP09_C">#REF!</definedName>
    <definedName name="PP09_COMP" localSheetId="0">#REF!</definedName>
    <definedName name="PP09_COMP">#REF!</definedName>
    <definedName name="PP10_" localSheetId="0">#REF!</definedName>
    <definedName name="PP10_">#REF!</definedName>
    <definedName name="pp10__" localSheetId="0">#REF!</definedName>
    <definedName name="pp10__">#REF!</definedName>
    <definedName name="PP10_C" localSheetId="0">#REF!</definedName>
    <definedName name="PP10_C">#REF!</definedName>
    <definedName name="PP10_COMP" localSheetId="0">#REF!</definedName>
    <definedName name="PP10_COMP">#REF!</definedName>
    <definedName name="PP11_" localSheetId="0">#REF!</definedName>
    <definedName name="PP11_">#REF!</definedName>
    <definedName name="pp11__" localSheetId="0">#REF!</definedName>
    <definedName name="pp11__">#REF!</definedName>
    <definedName name="PP11_C" localSheetId="0">#REF!</definedName>
    <definedName name="PP11_C">#REF!</definedName>
    <definedName name="PP11_COMP" localSheetId="0">#REF!</definedName>
    <definedName name="PP11_COMP">#REF!</definedName>
    <definedName name="PP12_" localSheetId="0">#REF!</definedName>
    <definedName name="PP12_">#REF!</definedName>
    <definedName name="pp12__" localSheetId="0">#REF!</definedName>
    <definedName name="pp12__">#REF!</definedName>
    <definedName name="PP12_C" localSheetId="0">#REF!</definedName>
    <definedName name="PP12_C">#REF!</definedName>
    <definedName name="PP12_COMP" localSheetId="0">#REF!</definedName>
    <definedName name="PP12_COMP">#REF!</definedName>
    <definedName name="PP13_" localSheetId="0">#REF!</definedName>
    <definedName name="PP13_">#REF!</definedName>
    <definedName name="pp13__" localSheetId="0">#REF!</definedName>
    <definedName name="pp13__">#REF!</definedName>
    <definedName name="PP13_C" localSheetId="0">#REF!</definedName>
    <definedName name="PP13_C">#REF!</definedName>
    <definedName name="PP13_COMP" localSheetId="0">#REF!</definedName>
    <definedName name="PP13_COMP">#REF!</definedName>
    <definedName name="PP14_" localSheetId="0">#REF!</definedName>
    <definedName name="PP14_">#REF!</definedName>
    <definedName name="pp14__" localSheetId="0">#REF!</definedName>
    <definedName name="pp14__">#REF!</definedName>
    <definedName name="PP14_C" localSheetId="0">#REF!</definedName>
    <definedName name="PP14_C">#REF!</definedName>
    <definedName name="PP14_COMP" localSheetId="0">#REF!</definedName>
    <definedName name="PP14_COMP">#REF!</definedName>
    <definedName name="PP15_" localSheetId="0">#REF!</definedName>
    <definedName name="PP15_">#REF!</definedName>
    <definedName name="pp15__" localSheetId="0">#REF!</definedName>
    <definedName name="pp15__">#REF!</definedName>
    <definedName name="PP15_C" localSheetId="0">#REF!</definedName>
    <definedName name="PP15_C">#REF!</definedName>
    <definedName name="PP15_COMP" localSheetId="0">#REF!</definedName>
    <definedName name="PP15_COMP">#REF!</definedName>
    <definedName name="PP16_" localSheetId="0">#REF!</definedName>
    <definedName name="PP16_">#REF!</definedName>
    <definedName name="pp16__" localSheetId="0">#REF!</definedName>
    <definedName name="pp16__">#REF!</definedName>
    <definedName name="PP16_C" localSheetId="0">#REF!</definedName>
    <definedName name="PP16_C">#REF!</definedName>
    <definedName name="PP16_COMP" localSheetId="0">#REF!</definedName>
    <definedName name="PP16_COMP">#REF!</definedName>
    <definedName name="PP17_" localSheetId="0">#REF!</definedName>
    <definedName name="PP17_">#REF!</definedName>
    <definedName name="pp17__" localSheetId="0">#REF!</definedName>
    <definedName name="pp17__">#REF!</definedName>
    <definedName name="PP17_C" localSheetId="0">#REF!</definedName>
    <definedName name="PP17_C">#REF!</definedName>
    <definedName name="PP17_COMP" localSheetId="0">#REF!</definedName>
    <definedName name="PP17_COMP">#REF!</definedName>
    <definedName name="PP18_" localSheetId="0">#REF!</definedName>
    <definedName name="PP18_">#REF!</definedName>
    <definedName name="pp18__" localSheetId="0">#REF!</definedName>
    <definedName name="pp18__">#REF!</definedName>
    <definedName name="PP18_C" localSheetId="0">#REF!</definedName>
    <definedName name="PP18_C">#REF!</definedName>
    <definedName name="PP18_COMP" localSheetId="0">#REF!</definedName>
    <definedName name="PP18_COMP">#REF!</definedName>
    <definedName name="PP19_" localSheetId="0">#REF!</definedName>
    <definedName name="PP19_">#REF!</definedName>
    <definedName name="PP19_C" localSheetId="0">#REF!</definedName>
    <definedName name="PP19_C">#REF!</definedName>
    <definedName name="PP20_" localSheetId="0">#REF!</definedName>
    <definedName name="PP20_">#REF!</definedName>
    <definedName name="PP20_C" localSheetId="0">#REF!</definedName>
    <definedName name="PP20_C">#REF!</definedName>
    <definedName name="PP21_" localSheetId="0">#REF!</definedName>
    <definedName name="PP21_">#REF!</definedName>
    <definedName name="PP21_C" localSheetId="0">#REF!</definedName>
    <definedName name="PP21_C">#REF!</definedName>
    <definedName name="PP22_" localSheetId="0">#REF!</definedName>
    <definedName name="PP22_">#REF!</definedName>
    <definedName name="PP22_C" localSheetId="0">#REF!</definedName>
    <definedName name="PP22_C">#REF!</definedName>
    <definedName name="PP23_" localSheetId="0">#REF!</definedName>
    <definedName name="PP23_">#REF!</definedName>
    <definedName name="PP23_C" localSheetId="0">#REF!</definedName>
    <definedName name="PP23_C">#REF!</definedName>
    <definedName name="PP24_" localSheetId="0">#REF!</definedName>
    <definedName name="PP24_">#REF!</definedName>
    <definedName name="PP24_C" localSheetId="0">#REF!</definedName>
    <definedName name="PP24_C">#REF!</definedName>
    <definedName name="precounitariobdi" localSheetId="0">#REF!</definedName>
    <definedName name="precounitariobdi">#REF!</definedName>
    <definedName name="Print_Area" localSheetId="2">'subitem 1'!#REF!</definedName>
    <definedName name="Print_Area" localSheetId="11">'subitem 10'!$A$1:$D$95</definedName>
    <definedName name="Print_Area" localSheetId="12">'subitem 11'!$A$1:$D$95</definedName>
    <definedName name="Print_Area" localSheetId="13">'subitem 12'!$A$1:$D$95</definedName>
    <definedName name="Print_Area" localSheetId="14">'subitem 13'!$A$1:$D$95</definedName>
    <definedName name="Print_Area" localSheetId="15">'subitem 14'!$A$1:$D$95</definedName>
    <definedName name="Print_Area" localSheetId="16">'subitem 15'!$A$1:$D$95</definedName>
    <definedName name="Print_Area" localSheetId="17">'subitem 16'!$A$1:$D$95</definedName>
    <definedName name="Print_Area" localSheetId="18">'subitem 17'!$A$1:$D$95</definedName>
    <definedName name="Print_Area" localSheetId="19">'subitem 18'!$A$1:$D$95</definedName>
    <definedName name="Print_Area" localSheetId="20">'subitem 19'!$A$1:$D$95</definedName>
    <definedName name="Print_Area" localSheetId="3">'subitem 2'!#REF!</definedName>
    <definedName name="Print_Area" localSheetId="21">'subitem 20'!$A$1:$D$95</definedName>
    <definedName name="Print_Area" localSheetId="22">'subitem 21'!$A$1:$D$95</definedName>
    <definedName name="Print_Area" localSheetId="23">'subitem 22'!$A$1:$D$95</definedName>
    <definedName name="Print_Area" localSheetId="24">'subitem 23'!$A$1:$D$95</definedName>
    <definedName name="Print_Area" localSheetId="4">'subitem 3'!$A$1:$D$95</definedName>
    <definedName name="Print_Area" localSheetId="5">'subitem 4'!$A$1:$D$95</definedName>
    <definedName name="Print_Area" localSheetId="6">'subitem 5'!$A$1:$D$95</definedName>
    <definedName name="Print_Area" localSheetId="7">'subitem 6'!$A$1:$D$95</definedName>
    <definedName name="Print_Area" localSheetId="8">'subitem 7'!$A$1:$D$95</definedName>
    <definedName name="Print_Area" localSheetId="9">'subitem 8'!$A$1:$D$95</definedName>
    <definedName name="Print_Area" localSheetId="10">'subitem 9'!$A$1:$D$95</definedName>
    <definedName name="PRP01_" localSheetId="0">#REF!</definedName>
    <definedName name="PRP01_">#REF!</definedName>
    <definedName name="PRP02_" localSheetId="0">#REF!</definedName>
    <definedName name="PRP02_">#REF!</definedName>
    <definedName name="PRP03_" localSheetId="0">#REF!</definedName>
    <definedName name="PRP03_">#REF!</definedName>
    <definedName name="PRP04_" localSheetId="0">#REF!</definedName>
    <definedName name="PRP04_">#REF!</definedName>
    <definedName name="PRP04_C" localSheetId="0">#REF!</definedName>
    <definedName name="PRP04_C">#REF!</definedName>
    <definedName name="PRP04_COMP" localSheetId="0">#REF!</definedName>
    <definedName name="PRP04_COMP">#REF!</definedName>
    <definedName name="PRP05_" localSheetId="0">#REF!</definedName>
    <definedName name="PRP05_">#REF!</definedName>
    <definedName name="PRP05_C" localSheetId="0">#REF!</definedName>
    <definedName name="PRP05_C">#REF!</definedName>
    <definedName name="PRP05_COMP" localSheetId="0">#REF!</definedName>
    <definedName name="PRP05_COMP">#REF!</definedName>
    <definedName name="PRP06_" localSheetId="0">#REF!</definedName>
    <definedName name="PRP06_">#REF!</definedName>
    <definedName name="PRP06__" localSheetId="0">#REF!</definedName>
    <definedName name="PRP06__">#REF!</definedName>
    <definedName name="PRP07_" localSheetId="0">#REF!</definedName>
    <definedName name="PRP07_">#REF!</definedName>
    <definedName name="PRP08_" localSheetId="0">#REF!</definedName>
    <definedName name="PRP08_">#REF!</definedName>
    <definedName name="PRP08_C" localSheetId="0">#REF!</definedName>
    <definedName name="PRP08_C">#REF!</definedName>
    <definedName name="PRP08_COMP" localSheetId="0">#REF!</definedName>
    <definedName name="PRP08_COMP">#REF!</definedName>
    <definedName name="PRP09_" localSheetId="0">#REF!</definedName>
    <definedName name="PRP09_">#REF!</definedName>
    <definedName name="PRP09_C" localSheetId="0">#REF!</definedName>
    <definedName name="PRP09_C">#REF!</definedName>
    <definedName name="PRP10_" localSheetId="0">#REF!</definedName>
    <definedName name="PRP10_">#REF!</definedName>
    <definedName name="PRP11_" localSheetId="0">#REF!</definedName>
    <definedName name="PRP11_">#REF!</definedName>
    <definedName name="PRP11_C" localSheetId="0">#REF!</definedName>
    <definedName name="PRP11_C">#REF!</definedName>
    <definedName name="PRP12_" localSheetId="0">#REF!</definedName>
    <definedName name="PRP12_">#REF!</definedName>
    <definedName name="PRP12_C" localSheetId="0">#REF!</definedName>
    <definedName name="PRP12_C">#REF!</definedName>
    <definedName name="PRP13_" localSheetId="0">#REF!</definedName>
    <definedName name="PRP13_">#REF!</definedName>
    <definedName name="PRP13_C" localSheetId="0">#REF!</definedName>
    <definedName name="PRP13_C">#REF!</definedName>
    <definedName name="PRP14_" localSheetId="0">#REF!</definedName>
    <definedName name="PRP14_">#REF!</definedName>
    <definedName name="PRP15_" localSheetId="0">#REF!</definedName>
    <definedName name="PRP15_">#REF!</definedName>
    <definedName name="PRP15_C" localSheetId="0">#REF!</definedName>
    <definedName name="PRP15_C">#REF!</definedName>
    <definedName name="PT01_" localSheetId="0">#REF!</definedName>
    <definedName name="PT01_">#REF!</definedName>
    <definedName name="PT01_C" localSheetId="0">#REF!</definedName>
    <definedName name="PT01_C">#REF!</definedName>
    <definedName name="PT02_" localSheetId="0">#REF!</definedName>
    <definedName name="PT02_">#REF!</definedName>
    <definedName name="pt02__" localSheetId="0">#REF!</definedName>
    <definedName name="pt02__">#REF!</definedName>
    <definedName name="PT03_" localSheetId="0">#REF!</definedName>
    <definedName name="PT03_">#REF!</definedName>
    <definedName name="PT03_04" localSheetId="0">#REF!</definedName>
    <definedName name="PT03_04">#REF!</definedName>
    <definedName name="PT04_C" localSheetId="0">#REF!</definedName>
    <definedName name="PT04_C">#REF!</definedName>
    <definedName name="PT04_COMP" localSheetId="0">#REF!</definedName>
    <definedName name="PT04_COMP">#REF!</definedName>
    <definedName name="punitario" localSheetId="0">#REF!</definedName>
    <definedName name="punitario">#REF!</definedName>
    <definedName name="quant" localSheetId="0">#REF!</definedName>
    <definedName name="quant">#REF!</definedName>
    <definedName name="RA01_" localSheetId="0">#REF!</definedName>
    <definedName name="RA01_">#REF!</definedName>
    <definedName name="RA01_02" localSheetId="0">#REF!</definedName>
    <definedName name="RA01_02">#REF!</definedName>
    <definedName name="RA03_" localSheetId="0">#REF!</definedName>
    <definedName name="RA03_">#REF!</definedName>
    <definedName name="ra03__" localSheetId="0">#REF!</definedName>
    <definedName name="ra03__">#REF!</definedName>
    <definedName name="RA04_" localSheetId="0">#REF!</definedName>
    <definedName name="RA04_">#REF!</definedName>
    <definedName name="ra04__" localSheetId="0">#REF!</definedName>
    <definedName name="ra04__">#REF!</definedName>
    <definedName name="RA05_" localSheetId="0">#REF!</definedName>
    <definedName name="RA05_">#REF!</definedName>
    <definedName name="ra05__" localSheetId="0">#REF!</definedName>
    <definedName name="ra05__">#REF!</definedName>
    <definedName name="RV01_" localSheetId="0">#REF!</definedName>
    <definedName name="RV01_">#REF!</definedName>
    <definedName name="RV02_" localSheetId="0">#REF!</definedName>
    <definedName name="RV02_">#REF!</definedName>
    <definedName name="RV02_03" localSheetId="0">#REF!</definedName>
    <definedName name="RV02_03">#REF!</definedName>
    <definedName name="RV03_" localSheetId="0">#REF!</definedName>
    <definedName name="RV03_">#REF!</definedName>
    <definedName name="RV04_" localSheetId="0">#REF!</definedName>
    <definedName name="RV04_">#REF!</definedName>
    <definedName name="RV04_C" localSheetId="0">#REF!</definedName>
    <definedName name="RV04_C">#REF!</definedName>
    <definedName name="RV04_COMP" localSheetId="0">#REF!</definedName>
    <definedName name="RV04_COMP">#REF!</definedName>
    <definedName name="RV05_" localSheetId="0">#REF!</definedName>
    <definedName name="RV05_">#REF!</definedName>
    <definedName name="RV06_" localSheetId="0">#REF!</definedName>
    <definedName name="RV06_">#REF!</definedName>
    <definedName name="RV07_" localSheetId="0">#REF!</definedName>
    <definedName name="RV07_">#REF!</definedName>
    <definedName name="RV08_" localSheetId="0">#REF!</definedName>
    <definedName name="RV08_">#REF!</definedName>
    <definedName name="SAC01.1_C" localSheetId="0">#REF!</definedName>
    <definedName name="SAC01.1_C">#REF!</definedName>
    <definedName name="SAC01.2_C" localSheetId="0">#REF!</definedName>
    <definedName name="SAC01.2_C">#REF!</definedName>
    <definedName name="SAC01_" localSheetId="0">#REF!</definedName>
    <definedName name="SAC01_">#REF!</definedName>
    <definedName name="SAC02.1_C" localSheetId="0">#REF!</definedName>
    <definedName name="SAC02.1_C">#REF!</definedName>
    <definedName name="SAC02.10_C" localSheetId="0">#REF!</definedName>
    <definedName name="SAC02.10_C">#REF!</definedName>
    <definedName name="SAC02.11_C" localSheetId="0">#REF!</definedName>
    <definedName name="SAC02.11_C">#REF!</definedName>
    <definedName name="SAC02.2_C" localSheetId="0">#REF!</definedName>
    <definedName name="SAC02.2_C">#REF!</definedName>
    <definedName name="SAC02.3_C" localSheetId="0">#REF!</definedName>
    <definedName name="SAC02.3_C">#REF!</definedName>
    <definedName name="SAC02.7_C" localSheetId="0">#REF!</definedName>
    <definedName name="SAC02.7_C">#REF!</definedName>
    <definedName name="SAC02.8_C" localSheetId="0">#REF!</definedName>
    <definedName name="SAC02.8_C">#REF!</definedName>
    <definedName name="SAC02.9_C" localSheetId="0">#REF!</definedName>
    <definedName name="SAC02.9_C">#REF!</definedName>
    <definedName name="SAC02_" localSheetId="0">#REF!</definedName>
    <definedName name="SAC02_">#REF!</definedName>
    <definedName name="SAC03.1_C" localSheetId="0">#REF!</definedName>
    <definedName name="SAC03.1_C">#REF!</definedName>
    <definedName name="SAC03.2_C" localSheetId="0">#REF!</definedName>
    <definedName name="SAC03.2_C">#REF!</definedName>
    <definedName name="SAC03_" localSheetId="0">#REF!</definedName>
    <definedName name="SAC03_">#REF!</definedName>
    <definedName name="sac03__" localSheetId="0">#REF!</definedName>
    <definedName name="sac03__">#REF!</definedName>
    <definedName name="SAC04_" localSheetId="0">#REF!</definedName>
    <definedName name="SAC04_">#REF!</definedName>
    <definedName name="SAC05.1_C" localSheetId="0">#REF!</definedName>
    <definedName name="SAC05.1_C">#REF!</definedName>
    <definedName name="SAC05.2_C" localSheetId="0">#REF!</definedName>
    <definedName name="SAC05.2_C">#REF!</definedName>
    <definedName name="SAC05.3_C" localSheetId="0">#REF!</definedName>
    <definedName name="SAC05.3_C">#REF!</definedName>
    <definedName name="SAC05_" localSheetId="0">#REF!</definedName>
    <definedName name="SAC05_">#REF!</definedName>
    <definedName name="sac05__" localSheetId="0">#REF!</definedName>
    <definedName name="sac05__">#REF!</definedName>
    <definedName name="SAC06.1_C" localSheetId="0">#REF!</definedName>
    <definedName name="SAC06.1_C">#REF!</definedName>
    <definedName name="SAC06.2_C" localSheetId="0">#REF!</definedName>
    <definedName name="SAC06.2_C">#REF!</definedName>
    <definedName name="SAC06_" localSheetId="0">#REF!</definedName>
    <definedName name="SAC06_">#REF!</definedName>
    <definedName name="sac06__" localSheetId="0">#REF!</definedName>
    <definedName name="sac06__">#REF!</definedName>
    <definedName name="SAC07.1_C" localSheetId="0">#REF!</definedName>
    <definedName name="SAC07.1_C">#REF!</definedName>
    <definedName name="SAC07.2_C" localSheetId="0">#REF!</definedName>
    <definedName name="SAC07.2_C">#REF!</definedName>
    <definedName name="SAC07_" localSheetId="0">#REF!</definedName>
    <definedName name="SAC07_">#REF!</definedName>
    <definedName name="SAC07_08" localSheetId="0">#REF!</definedName>
    <definedName name="SAC07_08">#REF!</definedName>
    <definedName name="SAC08.1_C" localSheetId="0">#REF!</definedName>
    <definedName name="SAC08.1_C">#REF!</definedName>
    <definedName name="SAC08.2_C" localSheetId="0">#REF!</definedName>
    <definedName name="SAC08.2_C">#REF!</definedName>
    <definedName name="SAC08.3_C" localSheetId="0">#REF!</definedName>
    <definedName name="SAC08.3_C">#REF!</definedName>
    <definedName name="SAC08.4_C" localSheetId="0">#REF!</definedName>
    <definedName name="SAC08.4_C">#REF!</definedName>
    <definedName name="SAC09.1_C" localSheetId="0">#REF!</definedName>
    <definedName name="SAC09.1_C">#REF!</definedName>
    <definedName name="SAC09.2_C" localSheetId="0">#REF!</definedName>
    <definedName name="SAC09.2_C">#REF!</definedName>
    <definedName name="SAC09_" localSheetId="0">#REF!</definedName>
    <definedName name="SAC09_">#REF!</definedName>
    <definedName name="SAC10_" localSheetId="0">#REF!</definedName>
    <definedName name="SAC10_">#REF!</definedName>
    <definedName name="SAC11_" localSheetId="0">#REF!</definedName>
    <definedName name="SAC11_">#REF!</definedName>
    <definedName name="SAC12.6_C" localSheetId="0">#REF!</definedName>
    <definedName name="SAC12.6_C">#REF!</definedName>
    <definedName name="SAC12.6_COMP" localSheetId="0">#REF!</definedName>
    <definedName name="SAC12.6_COMP">#REF!</definedName>
    <definedName name="SAC12_" localSheetId="0">#REF!</definedName>
    <definedName name="SAC12_">#REF!</definedName>
    <definedName name="SAC13_" localSheetId="0">#REF!</definedName>
    <definedName name="SAC13_">#REF!</definedName>
    <definedName name="SAC14_" localSheetId="0">#REF!</definedName>
    <definedName name="SAC14_">#REF!</definedName>
    <definedName name="sac15_" localSheetId="0">#REF!</definedName>
    <definedName name="sac15_">#REF!</definedName>
    <definedName name="SE01_" localSheetId="0">#REF!</definedName>
    <definedName name="SE01_">#REF!</definedName>
    <definedName name="SE01_C" localSheetId="0">#REF!</definedName>
    <definedName name="SE01_C">#REF!</definedName>
    <definedName name="SE02_" localSheetId="0">#REF!</definedName>
    <definedName name="SE02_">#REF!</definedName>
    <definedName name="SE02_C" localSheetId="0">#REF!</definedName>
    <definedName name="SE02_C">#REF!</definedName>
    <definedName name="SE03_" localSheetId="0">#REF!</definedName>
    <definedName name="SE03_">#REF!</definedName>
    <definedName name="SE03_C" localSheetId="0">#REF!</definedName>
    <definedName name="SE03_C">#REF!</definedName>
    <definedName name="SE04_" localSheetId="0">#REF!</definedName>
    <definedName name="SE04_">#REF!</definedName>
    <definedName name="SE04_C" localSheetId="0">#REF!</definedName>
    <definedName name="SE04_C">#REF!</definedName>
    <definedName name="SE04_COMP" localSheetId="0">#REF!</definedName>
    <definedName name="SE04_COMP">#REF!</definedName>
    <definedName name="SE05_" localSheetId="0">#REF!</definedName>
    <definedName name="SE05_">#REF!</definedName>
    <definedName name="SE05_C" localSheetId="0">#REF!</definedName>
    <definedName name="SE05_C">#REF!</definedName>
    <definedName name="SE06_" localSheetId="0">#REF!</definedName>
    <definedName name="SE06_">#REF!</definedName>
    <definedName name="SE06_C" localSheetId="0">#REF!</definedName>
    <definedName name="SE06_C">#REF!</definedName>
    <definedName name="SE06_COMP" localSheetId="0">#REF!</definedName>
    <definedName name="SE06_COMP">#REF!</definedName>
    <definedName name="SE07_" localSheetId="0">#REF!</definedName>
    <definedName name="SE07_">#REF!</definedName>
    <definedName name="SE07_C" localSheetId="0">#REF!</definedName>
    <definedName name="SE07_C">#REF!</definedName>
    <definedName name="SE08_" localSheetId="0">#REF!</definedName>
    <definedName name="SE08_">#REF!</definedName>
    <definedName name="SE09_" localSheetId="0">#REF!</definedName>
    <definedName name="SE09_">#REF!</definedName>
    <definedName name="SE09_C" localSheetId="0">#REF!</definedName>
    <definedName name="SE09_C">#REF!</definedName>
    <definedName name="SE10_" localSheetId="0">#REF!</definedName>
    <definedName name="SE10_">#REF!</definedName>
    <definedName name="SE10_C" localSheetId="0">#REF!</definedName>
    <definedName name="SE10_C">#REF!</definedName>
    <definedName name="SE10_COMP" localSheetId="0">#REF!</definedName>
    <definedName name="SE10_COMP">#REF!</definedName>
    <definedName name="SE11_" localSheetId="0">#REF!</definedName>
    <definedName name="SE11_">#REF!</definedName>
    <definedName name="SE11_C" localSheetId="0">#REF!</definedName>
    <definedName name="SE11_C">#REF!</definedName>
    <definedName name="SE12_" localSheetId="0">#REF!</definedName>
    <definedName name="SE12_">#REF!</definedName>
    <definedName name="SE12__" localSheetId="0">#REF!</definedName>
    <definedName name="SE12__">#REF!</definedName>
    <definedName name="SE12_C" localSheetId="0">#REF!</definedName>
    <definedName name="SE12_C">#REF!</definedName>
    <definedName name="SE12_COMP" localSheetId="0">#REF!</definedName>
    <definedName name="SE12_COMP">#REF!</definedName>
    <definedName name="SE13_" localSheetId="0">#REF!</definedName>
    <definedName name="SE13_">#REF!</definedName>
    <definedName name="se13__" localSheetId="0">#REF!</definedName>
    <definedName name="se13__">#REF!</definedName>
    <definedName name="SE13_C" localSheetId="0">#REF!</definedName>
    <definedName name="SE13_C">#REF!</definedName>
    <definedName name="SE13_COMP" localSheetId="0">#REF!</definedName>
    <definedName name="SE13_COMP">#REF!</definedName>
    <definedName name="SE14_" localSheetId="0">#REF!</definedName>
    <definedName name="SE14_">#REF!</definedName>
    <definedName name="SE14_C" localSheetId="0">#REF!</definedName>
    <definedName name="SE14_C">#REF!</definedName>
    <definedName name="SE15_" localSheetId="0">#REF!</definedName>
    <definedName name="SE15_">#REF!</definedName>
    <definedName name="SE15_C" localSheetId="0">#REF!</definedName>
    <definedName name="SE15_C">#REF!</definedName>
    <definedName name="SE15_COMP" localSheetId="0">#REF!</definedName>
    <definedName name="SE15_COMP">#REF!</definedName>
    <definedName name="SE16_" localSheetId="0">#REF!</definedName>
    <definedName name="SE16_">#REF!</definedName>
    <definedName name="SE16_C" localSheetId="0">#REF!</definedName>
    <definedName name="SE16_C">#REF!</definedName>
    <definedName name="SE17_" localSheetId="0">#REF!</definedName>
    <definedName name="SE17_">#REF!</definedName>
    <definedName name="SE17__" localSheetId="0">#REF!</definedName>
    <definedName name="SE17__">#REF!</definedName>
    <definedName name="SE17_C" localSheetId="0">#REF!</definedName>
    <definedName name="SE17_C">#REF!</definedName>
    <definedName name="SE18_" localSheetId="0">#REF!</definedName>
    <definedName name="SE18_">#REF!</definedName>
    <definedName name="SE18__" localSheetId="0">#REF!</definedName>
    <definedName name="SE18__">#REF!</definedName>
    <definedName name="SE18_C" localSheetId="0">#REF!</definedName>
    <definedName name="SE18_C">#REF!</definedName>
    <definedName name="SE19_" localSheetId="0">#REF!</definedName>
    <definedName name="SE19_">#REF!</definedName>
    <definedName name="SE19__" localSheetId="0">#REF!</definedName>
    <definedName name="SE19__">#REF!</definedName>
    <definedName name="SE19_C" localSheetId="0">#REF!</definedName>
    <definedName name="SE19_C">#REF!</definedName>
    <definedName name="SE20_" localSheetId="0">#REF!</definedName>
    <definedName name="SE20_">#REF!</definedName>
    <definedName name="SE20__" localSheetId="0">#REF!</definedName>
    <definedName name="SE20__">#REF!</definedName>
    <definedName name="SE20_C" localSheetId="0">#REF!</definedName>
    <definedName name="SE20_C">#REF!</definedName>
    <definedName name="SE20_COMP" localSheetId="0">#REF!</definedName>
    <definedName name="SE20_COMP">#REF!</definedName>
    <definedName name="SE21_" localSheetId="0">#REF!</definedName>
    <definedName name="SE21_">#REF!</definedName>
    <definedName name="SE21__" localSheetId="0">#REF!</definedName>
    <definedName name="SE21__">#REF!</definedName>
    <definedName name="SE21_C" localSheetId="0">#REF!</definedName>
    <definedName name="SE21_C">#REF!</definedName>
    <definedName name="SE22_" localSheetId="0">#REF!</definedName>
    <definedName name="SE22_">#REF!</definedName>
    <definedName name="SE22__" localSheetId="0">#REF!</definedName>
    <definedName name="SE22__">#REF!</definedName>
    <definedName name="SE22_COMP" localSheetId="0">#REF!</definedName>
    <definedName name="SE22_COMP">#REF!</definedName>
    <definedName name="SE23_" localSheetId="0">#REF!</definedName>
    <definedName name="SE23_">#REF!</definedName>
    <definedName name="SE23__" localSheetId="0">#REF!</definedName>
    <definedName name="SE23__">#REF!</definedName>
    <definedName name="SE23_C" localSheetId="0">#REF!</definedName>
    <definedName name="SE23_C">#REF!</definedName>
    <definedName name="SE24_" localSheetId="0">#REF!</definedName>
    <definedName name="SE24_">#REF!</definedName>
    <definedName name="SE24_C" localSheetId="0">#REF!</definedName>
    <definedName name="SE24_C">#REF!</definedName>
    <definedName name="SE25_" localSheetId="0">#REF!</definedName>
    <definedName name="SE25_">#REF!</definedName>
    <definedName name="SE25_C" localSheetId="0">#REF!</definedName>
    <definedName name="SE25_C">#REF!</definedName>
    <definedName name="SE26_" localSheetId="0">#REF!</definedName>
    <definedName name="SE26_">#REF!</definedName>
    <definedName name="SE26_C" localSheetId="0">#REF!</definedName>
    <definedName name="SE26_C">#REF!</definedName>
    <definedName name="SE26_COMP" localSheetId="0">#REF!</definedName>
    <definedName name="SE26_COMP">#REF!</definedName>
    <definedName name="SE27_" localSheetId="0">#REF!</definedName>
    <definedName name="SE27_">#REF!</definedName>
    <definedName name="SE27_C" localSheetId="0">#REF!</definedName>
    <definedName name="SE27_C">#REF!</definedName>
    <definedName name="SE28_" localSheetId="0">#REF!</definedName>
    <definedName name="SE28_">#REF!</definedName>
    <definedName name="SE28_C" localSheetId="0">#REF!</definedName>
    <definedName name="SE28_C">#REF!</definedName>
    <definedName name="SE28_COMP" localSheetId="0">#REF!</definedName>
    <definedName name="SE28_COMP">#REF!</definedName>
    <definedName name="SE29_" localSheetId="0">#REF!</definedName>
    <definedName name="SE29_">#REF!</definedName>
    <definedName name="SE29_C" localSheetId="0">#REF!</definedName>
    <definedName name="SE29_C">#REF!</definedName>
    <definedName name="SE29_COMP" localSheetId="0">#REF!</definedName>
    <definedName name="SE29_COMP">#REF!</definedName>
    <definedName name="SE30_" localSheetId="0">#REF!</definedName>
    <definedName name="SE30_">#REF!</definedName>
    <definedName name="SE30_C" localSheetId="0">#REF!</definedName>
    <definedName name="SE30_C">#REF!</definedName>
    <definedName name="SE30_COMP" localSheetId="0">#REF!</definedName>
    <definedName name="SE30_COMP">#REF!</definedName>
    <definedName name="SE31_" localSheetId="0">#REF!</definedName>
    <definedName name="SE31_">#REF!</definedName>
    <definedName name="SE31_C" localSheetId="0">#REF!</definedName>
    <definedName name="SE31_C">#REF!</definedName>
    <definedName name="SE31_COMP" localSheetId="0">#REF!</definedName>
    <definedName name="SE31_COMP">#REF!</definedName>
    <definedName name="SE32_" localSheetId="0">#REF!</definedName>
    <definedName name="SE32_">#REF!</definedName>
    <definedName name="SE32_C" localSheetId="0">#REF!</definedName>
    <definedName name="SE32_C">#REF!</definedName>
    <definedName name="SE32_COMP" localSheetId="0">#REF!</definedName>
    <definedName name="SE32_COMP">#REF!</definedName>
    <definedName name="SE33_" localSheetId="0">#REF!</definedName>
    <definedName name="SE33_">#REF!</definedName>
    <definedName name="SE33_C" localSheetId="0">#REF!</definedName>
    <definedName name="SE33_C">#REF!</definedName>
    <definedName name="SE33_COMP" localSheetId="0">#REF!</definedName>
    <definedName name="SE33_COMP">#REF!</definedName>
    <definedName name="SE34_" localSheetId="0">#REF!</definedName>
    <definedName name="SE34_">#REF!</definedName>
    <definedName name="SE34__" localSheetId="0">#REF!</definedName>
    <definedName name="SE34__">#REF!</definedName>
    <definedName name="SE34_COMP" localSheetId="0">#REF!</definedName>
    <definedName name="SE34_COMP">#REF!</definedName>
    <definedName name="SE35_" localSheetId="0">#REF!</definedName>
    <definedName name="SE35_">#REF!</definedName>
    <definedName name="SE35__" localSheetId="0">#REF!</definedName>
    <definedName name="SE35__">#REF!</definedName>
    <definedName name="SE35_C" localSheetId="0">#REF!</definedName>
    <definedName name="SE35_C">#REF!</definedName>
    <definedName name="SE35_COMP" localSheetId="0">#REF!</definedName>
    <definedName name="SE35_COMP">#REF!</definedName>
    <definedName name="SE36_" localSheetId="0">#REF!</definedName>
    <definedName name="SE36_">#REF!</definedName>
    <definedName name="SE36__" localSheetId="0">#REF!</definedName>
    <definedName name="SE36__">#REF!</definedName>
    <definedName name="SE36_C" localSheetId="0">#REF!</definedName>
    <definedName name="SE36_C">#REF!</definedName>
    <definedName name="SE36_COMP" localSheetId="0">#REF!</definedName>
    <definedName name="SE36_COMP">#REF!</definedName>
    <definedName name="SE37_" localSheetId="0">#REF!</definedName>
    <definedName name="SE37_">#REF!</definedName>
    <definedName name="SE37__" localSheetId="0">#REF!</definedName>
    <definedName name="SE37__">#REF!</definedName>
    <definedName name="SE37_C" localSheetId="0">#REF!</definedName>
    <definedName name="SE37_C">#REF!</definedName>
    <definedName name="SE37_COMP" localSheetId="0">#REF!</definedName>
    <definedName name="SE37_COMP">#REF!</definedName>
    <definedName name="SE38_" localSheetId="0">#REF!</definedName>
    <definedName name="SE38_">#REF!</definedName>
    <definedName name="SE38__" localSheetId="0">#REF!</definedName>
    <definedName name="SE38__">#REF!</definedName>
    <definedName name="SE38_C" localSheetId="0">#REF!</definedName>
    <definedName name="SE38_C">#REF!</definedName>
    <definedName name="SE38_COMP" localSheetId="0">#REF!</definedName>
    <definedName name="SE38_COMP">#REF!</definedName>
    <definedName name="SE39_" localSheetId="0">#REF!</definedName>
    <definedName name="SE39_">#REF!</definedName>
    <definedName name="SE39_C" localSheetId="0">#REF!</definedName>
    <definedName name="SE39_C">#REF!</definedName>
    <definedName name="SE39_COMP" localSheetId="0">#REF!</definedName>
    <definedName name="SE39_COMP">#REF!</definedName>
    <definedName name="SE40_" localSheetId="0">#REF!</definedName>
    <definedName name="SE40_">#REF!</definedName>
    <definedName name="SE40_C" localSheetId="0">#REF!</definedName>
    <definedName name="SE40_C">#REF!</definedName>
    <definedName name="SE40_COMP" localSheetId="0">#REF!</definedName>
    <definedName name="SE40_COMP">#REF!</definedName>
    <definedName name="SE41_" localSheetId="0">#REF!</definedName>
    <definedName name="SE41_">#REF!</definedName>
    <definedName name="SE41_C" localSheetId="0">#REF!</definedName>
    <definedName name="SE41_C">#REF!</definedName>
    <definedName name="SE41_COMP" localSheetId="0">#REF!</definedName>
    <definedName name="SE41_COMP">#REF!</definedName>
    <definedName name="SE42_" localSheetId="0">#REF!</definedName>
    <definedName name="SE42_">#REF!</definedName>
    <definedName name="SE42_C" localSheetId="0">#REF!</definedName>
    <definedName name="SE42_C">#REF!</definedName>
    <definedName name="SE42_COMP" localSheetId="0">#REF!</definedName>
    <definedName name="SE42_COMP">#REF!</definedName>
    <definedName name="SE43_" localSheetId="0">#REF!</definedName>
    <definedName name="SE43_">#REF!</definedName>
    <definedName name="SE43_C" localSheetId="0">#REF!</definedName>
    <definedName name="SE43_C">#REF!</definedName>
    <definedName name="SE43_COMP" localSheetId="0">#REF!</definedName>
    <definedName name="SE43_COMP">#REF!</definedName>
    <definedName name="SE44_" localSheetId="0">#REF!</definedName>
    <definedName name="SE44_">#REF!</definedName>
    <definedName name="SE44_C" localSheetId="0">#REF!</definedName>
    <definedName name="SE44_C">#REF!</definedName>
    <definedName name="SE44_COMP" localSheetId="0">#REF!</definedName>
    <definedName name="SE44_COMP">#REF!</definedName>
    <definedName name="SE45_" localSheetId="0">#REF!</definedName>
    <definedName name="SE45_">#REF!</definedName>
    <definedName name="SE45_C" localSheetId="0">#REF!</definedName>
    <definedName name="SE45_C">#REF!</definedName>
    <definedName name="SE45_COMP" localSheetId="0">#REF!</definedName>
    <definedName name="SE45_COMP">#REF!</definedName>
    <definedName name="SE46_" localSheetId="0">#REF!</definedName>
    <definedName name="SE46_">#REF!</definedName>
    <definedName name="SE46_C" localSheetId="0">#REF!</definedName>
    <definedName name="SE46_C">#REF!</definedName>
    <definedName name="SE46_COMP" localSheetId="0">#REF!</definedName>
    <definedName name="SE46_COMP">#REF!</definedName>
    <definedName name="SE47_" localSheetId="0">#REF!</definedName>
    <definedName name="SE47_">#REF!</definedName>
    <definedName name="SE47_C" localSheetId="0">#REF!</definedName>
    <definedName name="SE47_C">#REF!</definedName>
    <definedName name="SE47_COMP" localSheetId="0">#REF!</definedName>
    <definedName name="SE47_COMP">#REF!</definedName>
    <definedName name="SE48_" localSheetId="0">#REF!</definedName>
    <definedName name="SE48_">#REF!</definedName>
    <definedName name="SE48_C" localSheetId="0">#REF!</definedName>
    <definedName name="SE48_C">#REF!</definedName>
    <definedName name="SE48_COMP" localSheetId="0">#REF!</definedName>
    <definedName name="SE48_COMP">#REF!</definedName>
    <definedName name="SE49_" localSheetId="0">#REF!</definedName>
    <definedName name="SE49_">#REF!</definedName>
    <definedName name="SE49_C" localSheetId="0">#REF!</definedName>
    <definedName name="SE49_C">#REF!</definedName>
    <definedName name="SE49_COMP" localSheetId="0">#REF!</definedName>
    <definedName name="SE49_COMP">#REF!</definedName>
    <definedName name="SE50_" localSheetId="0">#REF!</definedName>
    <definedName name="SE50_">#REF!</definedName>
    <definedName name="SE50_C" localSheetId="0">#REF!</definedName>
    <definedName name="SE50_C">#REF!</definedName>
    <definedName name="SE50_COMP" localSheetId="0">#REF!</definedName>
    <definedName name="SE50_COMP">#REF!</definedName>
    <definedName name="SE51_" localSheetId="0">#REF!</definedName>
    <definedName name="SE51_">#REF!</definedName>
    <definedName name="SE51_C" localSheetId="0">#REF!</definedName>
    <definedName name="SE51_C">#REF!</definedName>
    <definedName name="SE52_" localSheetId="0">#REF!</definedName>
    <definedName name="SE52_">#REF!</definedName>
    <definedName name="SE52_C" localSheetId="0">#REF!</definedName>
    <definedName name="SE52_C">#REF!</definedName>
    <definedName name="SE53_" localSheetId="0">#REF!</definedName>
    <definedName name="SE53_">#REF!</definedName>
    <definedName name="SE53_C" localSheetId="0">#REF!</definedName>
    <definedName name="SE53_C">#REF!</definedName>
    <definedName name="SE54_" localSheetId="0">#REF!</definedName>
    <definedName name="SE54_">#REF!</definedName>
    <definedName name="SE54_C" localSheetId="0">#REF!</definedName>
    <definedName name="SE54_C">#REF!</definedName>
    <definedName name="SE55_" localSheetId="0">#REF!</definedName>
    <definedName name="SE55_">#REF!</definedName>
    <definedName name="SE55_C" localSheetId="0">#REF!</definedName>
    <definedName name="SE55_C">#REF!</definedName>
    <definedName name="SE56_" localSheetId="0">#REF!</definedName>
    <definedName name="SE56_">#REF!</definedName>
    <definedName name="SE56__" localSheetId="0">#REF!</definedName>
    <definedName name="SE56__">#REF!</definedName>
    <definedName name="SE56_C" localSheetId="0">#REF!</definedName>
    <definedName name="SE56_C">#REF!</definedName>
    <definedName name="SE57_" localSheetId="0">#REF!</definedName>
    <definedName name="SE57_">#REF!</definedName>
    <definedName name="SE57_C" localSheetId="0">#REF!</definedName>
    <definedName name="SE57_C">#REF!</definedName>
    <definedName name="SE58_" localSheetId="0">#REF!</definedName>
    <definedName name="SE58_">#REF!</definedName>
    <definedName name="SE58__" localSheetId="0">#REF!</definedName>
    <definedName name="SE58__">#REF!</definedName>
    <definedName name="SE58_C" localSheetId="0">#REF!</definedName>
    <definedName name="SE58_C">#REF!</definedName>
    <definedName name="SE58_comp" localSheetId="0">#REF!</definedName>
    <definedName name="SE58_comp">#REF!</definedName>
    <definedName name="SE59_" localSheetId="0">#REF!</definedName>
    <definedName name="SE59_">#REF!</definedName>
    <definedName name="SE59_C" localSheetId="0">#REF!</definedName>
    <definedName name="SE59_C">#REF!</definedName>
    <definedName name="SE59_COMP" localSheetId="0">#REF!</definedName>
    <definedName name="SE59_COMP">#REF!</definedName>
    <definedName name="SE60_" localSheetId="0">#REF!</definedName>
    <definedName name="SE60_">#REF!</definedName>
    <definedName name="SE60__" localSheetId="0">#REF!</definedName>
    <definedName name="SE60__">#REF!</definedName>
    <definedName name="SE61_" localSheetId="0">#REF!</definedName>
    <definedName name="SE61_">#REF!</definedName>
    <definedName name="SE62_" localSheetId="0">#REF!</definedName>
    <definedName name="SE62_">#REF!</definedName>
    <definedName name="SE62_C" localSheetId="0">#REF!</definedName>
    <definedName name="SE62_C">#REF!</definedName>
    <definedName name="SE63_" localSheetId="0">#REF!</definedName>
    <definedName name="SE63_">#REF!</definedName>
    <definedName name="se65__" localSheetId="0">#REF!</definedName>
    <definedName name="se65__">#REF!</definedName>
    <definedName name="SE67_" localSheetId="0">#REF!</definedName>
    <definedName name="SE67_">#REF!</definedName>
    <definedName name="SE68_" localSheetId="0">#REF!</definedName>
    <definedName name="SE68_">#REF!</definedName>
    <definedName name="SE692_" localSheetId="0">#REF!</definedName>
    <definedName name="SE692_">#REF!</definedName>
    <definedName name="SE72_C" localSheetId="0">#REF!</definedName>
    <definedName name="SE72_C">#REF!</definedName>
    <definedName name="SE74_" localSheetId="0">#REF!</definedName>
    <definedName name="SE74_">#REF!</definedName>
    <definedName name="SE75_" localSheetId="0">#REF!</definedName>
    <definedName name="SE75_">#REF!</definedName>
    <definedName name="SE76_" localSheetId="0">#REF!</definedName>
    <definedName name="SE76_">#REF!</definedName>
    <definedName name="SE77_C" localSheetId="0">#REF!</definedName>
    <definedName name="SE77_C">#REF!</definedName>
    <definedName name="SE78_" localSheetId="0">#REF!</definedName>
    <definedName name="SE78_">#REF!</definedName>
    <definedName name="SE79_" localSheetId="0">#REF!</definedName>
    <definedName name="SE79_">#REF!</definedName>
    <definedName name="SE80_" localSheetId="0">#REF!</definedName>
    <definedName name="SE80_">#REF!</definedName>
    <definedName name="SE81_" localSheetId="0">#REF!</definedName>
    <definedName name="SE81_">#REF!</definedName>
    <definedName name="SE82_" localSheetId="0">#REF!</definedName>
    <definedName name="SE82_">#REF!</definedName>
    <definedName name="SE83_" localSheetId="0">#REF!</definedName>
    <definedName name="SE83_">#REF!</definedName>
    <definedName name="SE84_" localSheetId="0">#REF!</definedName>
    <definedName name="SE84_">#REF!</definedName>
    <definedName name="SE85_" localSheetId="0">#REF!</definedName>
    <definedName name="SE85_">#REF!</definedName>
    <definedName name="SE86_" localSheetId="0">#REF!</definedName>
    <definedName name="SE86_">#REF!</definedName>
    <definedName name="SE87_" localSheetId="0">#REF!</definedName>
    <definedName name="SE87_">#REF!</definedName>
    <definedName name="SE88_" localSheetId="0">#REF!</definedName>
    <definedName name="SE88_">#REF!</definedName>
    <definedName name="SE89_" localSheetId="0">#REF!</definedName>
    <definedName name="SE89_">#REF!</definedName>
    <definedName name="SE90_" localSheetId="0">#REF!</definedName>
    <definedName name="SE90_">#REF!</definedName>
    <definedName name="SH01_04" localSheetId="0">#REF!</definedName>
    <definedName name="SH01_04">#REF!</definedName>
    <definedName name="SH01_C" localSheetId="0">#REF!</definedName>
    <definedName name="SH01_C">#REF!</definedName>
    <definedName name="SH01_COMP" localSheetId="0">#REF!</definedName>
    <definedName name="SH01_COMP">#REF!</definedName>
    <definedName name="SH02_C" localSheetId="0">#REF!</definedName>
    <definedName name="SH02_C">#REF!</definedName>
    <definedName name="SH02_COMP" localSheetId="0">#REF!</definedName>
    <definedName name="SH02_COMP">#REF!</definedName>
    <definedName name="SH03_C" localSheetId="0">#REF!</definedName>
    <definedName name="SH03_C">#REF!</definedName>
    <definedName name="SH03_COMP" localSheetId="0">#REF!</definedName>
    <definedName name="SH03_COMP">#REF!</definedName>
    <definedName name="SH04_C" localSheetId="0">#REF!</definedName>
    <definedName name="SH04_C">#REF!</definedName>
    <definedName name="SH04_COMP" localSheetId="0">#REF!</definedName>
    <definedName name="SH04_COMP">#REF!</definedName>
    <definedName name="SH05_" localSheetId="0">#REF!</definedName>
    <definedName name="SH05_">#REF!</definedName>
    <definedName name="SH05_06" localSheetId="0">#REF!</definedName>
    <definedName name="SH05_06">#REF!</definedName>
    <definedName name="SH05_C" localSheetId="0">#REF!</definedName>
    <definedName name="SH05_C">#REF!</definedName>
    <definedName name="SH05_COMP" localSheetId="0">#REF!</definedName>
    <definedName name="SH05_COMP">#REF!</definedName>
    <definedName name="SH06_C" localSheetId="0">#REF!</definedName>
    <definedName name="SH06_C">#REF!</definedName>
    <definedName name="SH06_COMP" localSheetId="0">#REF!</definedName>
    <definedName name="SH06_COMP">#REF!</definedName>
    <definedName name="SH07_" localSheetId="0">#REF!</definedName>
    <definedName name="SH07_">#REF!</definedName>
    <definedName name="SH07_08" localSheetId="0">#REF!</definedName>
    <definedName name="SH07_08">#REF!</definedName>
    <definedName name="SH07_COMP" localSheetId="0">#REF!</definedName>
    <definedName name="SH07_COMP">#REF!</definedName>
    <definedName name="SH08_COMP" localSheetId="0">#REF!</definedName>
    <definedName name="SH08_COMP">#REF!</definedName>
    <definedName name="SH09_" localSheetId="0">#REF!</definedName>
    <definedName name="SH09_">#REF!</definedName>
    <definedName name="SH09_10" localSheetId="0">#REF!</definedName>
    <definedName name="SH09_10">#REF!</definedName>
    <definedName name="SH09_C" localSheetId="0">#REF!</definedName>
    <definedName name="SH09_C">#REF!</definedName>
    <definedName name="SH09_COMP" localSheetId="0">#REF!</definedName>
    <definedName name="SH09_COMP">#REF!</definedName>
    <definedName name="SH10_C" localSheetId="0">#REF!</definedName>
    <definedName name="SH10_C">#REF!</definedName>
    <definedName name="SH10_COMP" localSheetId="0">#REF!</definedName>
    <definedName name="SH10_COMP">#REF!</definedName>
    <definedName name="SH11_" localSheetId="0">#REF!</definedName>
    <definedName name="SH11_">#REF!</definedName>
    <definedName name="sh11__" localSheetId="0">#REF!</definedName>
    <definedName name="sh11__">#REF!</definedName>
    <definedName name="SH12_" localSheetId="0">#REF!</definedName>
    <definedName name="SH12_">#REF!</definedName>
    <definedName name="sh12__" localSheetId="0">#REF!</definedName>
    <definedName name="sh12__">#REF!</definedName>
    <definedName name="SH13_" localSheetId="0">#REF!</definedName>
    <definedName name="SH13_">#REF!</definedName>
    <definedName name="sh13__" localSheetId="0">#REF!</definedName>
    <definedName name="sh13__">#REF!</definedName>
    <definedName name="SH13_C" localSheetId="0">#REF!</definedName>
    <definedName name="SH13_C">#REF!</definedName>
    <definedName name="SH13_COMP" localSheetId="0">#REF!</definedName>
    <definedName name="SH13_COMP">#REF!</definedName>
    <definedName name="SH14_" localSheetId="0">#REF!</definedName>
    <definedName name="SH14_">#REF!</definedName>
    <definedName name="sh14__" localSheetId="0">#REF!</definedName>
    <definedName name="sh14__">#REF!</definedName>
    <definedName name="SH14_C" localSheetId="0">#REF!</definedName>
    <definedName name="SH14_C">#REF!</definedName>
    <definedName name="SH14_COMP" localSheetId="0">#REF!</definedName>
    <definedName name="SH14_COMP">#REF!</definedName>
    <definedName name="SH15_" localSheetId="0">#REF!</definedName>
    <definedName name="SH15_">#REF!</definedName>
    <definedName name="sh15__" localSheetId="0">#REF!</definedName>
    <definedName name="sh15__">#REF!</definedName>
    <definedName name="SH15_C" localSheetId="0">#REF!</definedName>
    <definedName name="SH15_C">#REF!</definedName>
    <definedName name="SH15_COMP" localSheetId="0">#REF!</definedName>
    <definedName name="SH15_COMP">#REF!</definedName>
    <definedName name="SH16_" localSheetId="0">#REF!</definedName>
    <definedName name="SH16_">#REF!</definedName>
    <definedName name="sh16__" localSheetId="0">#REF!</definedName>
    <definedName name="sh16__">#REF!</definedName>
    <definedName name="SH16_C" localSheetId="0">#REF!</definedName>
    <definedName name="SH16_C">#REF!</definedName>
    <definedName name="SH16_COMP" localSheetId="0">#REF!</definedName>
    <definedName name="SH16_COMP">#REF!</definedName>
    <definedName name="SH17_" localSheetId="0">#REF!</definedName>
    <definedName name="SH17_">#REF!</definedName>
    <definedName name="sh17__" localSheetId="0">#REF!</definedName>
    <definedName name="sh17__">#REF!</definedName>
    <definedName name="SH17_C" localSheetId="0">#REF!</definedName>
    <definedName name="SH17_C">#REF!</definedName>
    <definedName name="SH17_COMP" localSheetId="0">#REF!</definedName>
    <definedName name="SH17_COMP">#REF!</definedName>
    <definedName name="SH18_" localSheetId="0">#REF!</definedName>
    <definedName name="SH18_">#REF!</definedName>
    <definedName name="sh18__" localSheetId="0">#REF!</definedName>
    <definedName name="sh18__">#REF!</definedName>
    <definedName name="SH18_C" localSheetId="0">#REF!</definedName>
    <definedName name="SH18_C">#REF!</definedName>
    <definedName name="SH18_COMP" localSheetId="0">#REF!</definedName>
    <definedName name="SH18_COMP">#REF!</definedName>
    <definedName name="SH19_" localSheetId="0">#REF!</definedName>
    <definedName name="SH19_">#REF!</definedName>
    <definedName name="sh19__" localSheetId="0">#REF!</definedName>
    <definedName name="sh19__">#REF!</definedName>
    <definedName name="SH19_C" localSheetId="0">#REF!</definedName>
    <definedName name="SH19_C">#REF!</definedName>
    <definedName name="SH19_COMP" localSheetId="0">#REF!</definedName>
    <definedName name="SH19_COMP">#REF!</definedName>
    <definedName name="SH20_" localSheetId="0">#REF!</definedName>
    <definedName name="SH20_">#REF!</definedName>
    <definedName name="sh20__" localSheetId="0">#REF!</definedName>
    <definedName name="sh20__">#REF!</definedName>
    <definedName name="SH20_C" localSheetId="0">#REF!</definedName>
    <definedName name="SH20_C">#REF!</definedName>
    <definedName name="SH20_COMP" localSheetId="0">#REF!</definedName>
    <definedName name="SH20_COMP">#REF!</definedName>
    <definedName name="SH21_" localSheetId="0">#REF!</definedName>
    <definedName name="SH21_">#REF!</definedName>
    <definedName name="sh21__" localSheetId="0">#REF!</definedName>
    <definedName name="sh21__">#REF!</definedName>
    <definedName name="SH21_C" localSheetId="0">#REF!</definedName>
    <definedName name="SH21_C">#REF!</definedName>
    <definedName name="SH21_COMP" localSheetId="0">#REF!</definedName>
    <definedName name="SH21_COMP">#REF!</definedName>
    <definedName name="SH22_" localSheetId="0">#REF!</definedName>
    <definedName name="SH22_">#REF!</definedName>
    <definedName name="sh22__" localSheetId="0">#REF!</definedName>
    <definedName name="sh22__">#REF!</definedName>
    <definedName name="SH22_C" localSheetId="0">#REF!</definedName>
    <definedName name="SH22_C">#REF!</definedName>
    <definedName name="SH22_COMP" localSheetId="0">#REF!</definedName>
    <definedName name="SH22_COMP">#REF!</definedName>
    <definedName name="SH23_" localSheetId="0">#REF!</definedName>
    <definedName name="SH23_">#REF!</definedName>
    <definedName name="sh23__" localSheetId="0">#REF!</definedName>
    <definedName name="sh23__">#REF!</definedName>
    <definedName name="SH23_C" localSheetId="0">#REF!</definedName>
    <definedName name="SH23_C">#REF!</definedName>
    <definedName name="SH23_COMP" localSheetId="0">#REF!</definedName>
    <definedName name="SH23_COMP">#REF!</definedName>
    <definedName name="SH24_" localSheetId="0">#REF!</definedName>
    <definedName name="SH24_">#REF!</definedName>
    <definedName name="sh24__" localSheetId="0">#REF!</definedName>
    <definedName name="sh24__">#REF!</definedName>
    <definedName name="SH24_C" localSheetId="0">#REF!</definedName>
    <definedName name="SH24_C">#REF!</definedName>
    <definedName name="SH24_COMP" localSheetId="0">#REF!</definedName>
    <definedName name="SH24_COMP">#REF!</definedName>
    <definedName name="SH25_" localSheetId="0">#REF!</definedName>
    <definedName name="SH25_">#REF!</definedName>
    <definedName name="sh25__" localSheetId="0">#REF!</definedName>
    <definedName name="sh25__">#REF!</definedName>
    <definedName name="SH25_C" localSheetId="0">#REF!</definedName>
    <definedName name="SH25_C">#REF!</definedName>
    <definedName name="SH25_COMP" localSheetId="0">#REF!</definedName>
    <definedName name="SH25_COMP">#REF!</definedName>
    <definedName name="SH26_" localSheetId="0">#REF!</definedName>
    <definedName name="SH26_">#REF!</definedName>
    <definedName name="sh26__" localSheetId="0">#REF!</definedName>
    <definedName name="sh26__">#REF!</definedName>
    <definedName name="SH26_C" localSheetId="0">#REF!</definedName>
    <definedName name="SH26_C">#REF!</definedName>
    <definedName name="SH26_COMP" localSheetId="0">#REF!</definedName>
    <definedName name="SH26_COMP">#REF!</definedName>
    <definedName name="SH27_" localSheetId="0">#REF!</definedName>
    <definedName name="SH27_">#REF!</definedName>
    <definedName name="sh27__" localSheetId="0">#REF!</definedName>
    <definedName name="sh27__">#REF!</definedName>
    <definedName name="SH27_C" localSheetId="0">#REF!</definedName>
    <definedName name="SH27_C">#REF!</definedName>
    <definedName name="SH27_COMP" localSheetId="0">#REF!</definedName>
    <definedName name="SH27_COMP">#REF!</definedName>
    <definedName name="SH28_" localSheetId="0">#REF!</definedName>
    <definedName name="SH28_">#REF!</definedName>
    <definedName name="sh28__" localSheetId="0">#REF!</definedName>
    <definedName name="sh28__">#REF!</definedName>
    <definedName name="SH28_C" localSheetId="0">#REF!</definedName>
    <definedName name="SH28_C">#REF!</definedName>
    <definedName name="SH28_COMP" localSheetId="0">#REF!</definedName>
    <definedName name="SH28_COMP">#REF!</definedName>
    <definedName name="SH29_" localSheetId="0">#REF!</definedName>
    <definedName name="SH29_">#REF!</definedName>
    <definedName name="sh29__" localSheetId="0">#REF!</definedName>
    <definedName name="sh29__">#REF!</definedName>
    <definedName name="SH29_C" localSheetId="0">#REF!</definedName>
    <definedName name="SH29_C">#REF!</definedName>
    <definedName name="SH29_COMP" localSheetId="0">#REF!</definedName>
    <definedName name="SH29_COMP">#REF!</definedName>
    <definedName name="SH30_" localSheetId="0">#REF!</definedName>
    <definedName name="SH30_">#REF!</definedName>
    <definedName name="sh30__" localSheetId="0">#REF!</definedName>
    <definedName name="sh30__">#REF!</definedName>
    <definedName name="SH30_C" localSheetId="0">#REF!</definedName>
    <definedName name="SH30_C">#REF!</definedName>
    <definedName name="SH30_COMP" localSheetId="0">#REF!</definedName>
    <definedName name="SH30_COMP">#REF!</definedName>
    <definedName name="SH31_" localSheetId="0">#REF!</definedName>
    <definedName name="SH31_">#REF!</definedName>
    <definedName name="sh31__" localSheetId="0">#REF!</definedName>
    <definedName name="sh31__">#REF!</definedName>
    <definedName name="SH31_C" localSheetId="0">#REF!</definedName>
    <definedName name="SH31_C">#REF!</definedName>
    <definedName name="SH31_COMP" localSheetId="0">#REF!</definedName>
    <definedName name="SH31_COMP">#REF!</definedName>
    <definedName name="SH32_" localSheetId="0">#REF!</definedName>
    <definedName name="SH32_">#REF!</definedName>
    <definedName name="sh32__" localSheetId="0">#REF!</definedName>
    <definedName name="sh32__">#REF!</definedName>
    <definedName name="SH32_C" localSheetId="0">#REF!</definedName>
    <definedName name="SH32_C">#REF!</definedName>
    <definedName name="SH32_COMP" localSheetId="0">#REF!</definedName>
    <definedName name="SH32_COMP">#REF!</definedName>
    <definedName name="SH33_" localSheetId="0">#REF!</definedName>
    <definedName name="SH33_">#REF!</definedName>
    <definedName name="sh33__" localSheetId="0">#REF!</definedName>
    <definedName name="sh33__">#REF!</definedName>
    <definedName name="SH33_C" localSheetId="0">#REF!</definedName>
    <definedName name="SH33_C">#REF!</definedName>
    <definedName name="SH33_COMP" localSheetId="0">#REF!</definedName>
    <definedName name="SH33_COMP">#REF!</definedName>
    <definedName name="SH34_" localSheetId="0">#REF!</definedName>
    <definedName name="SH34_">#REF!</definedName>
    <definedName name="sh34__" localSheetId="0">#REF!</definedName>
    <definedName name="sh34__">#REF!</definedName>
    <definedName name="SH34_C" localSheetId="0">#REF!</definedName>
    <definedName name="SH34_C">#REF!</definedName>
    <definedName name="SH34_COMP" localSheetId="0">#REF!</definedName>
    <definedName name="SH34_COMP">#REF!</definedName>
    <definedName name="SH35_" localSheetId="0">#REF!</definedName>
    <definedName name="SH35_">#REF!</definedName>
    <definedName name="sh35__" localSheetId="0">#REF!</definedName>
    <definedName name="sh35__">#REF!</definedName>
    <definedName name="SH35_C" localSheetId="0">#REF!</definedName>
    <definedName name="SH35_C">#REF!</definedName>
    <definedName name="SH35_COMP" localSheetId="0">#REF!</definedName>
    <definedName name="SH35_COMP">#REF!</definedName>
    <definedName name="SH36_" localSheetId="0">#REF!</definedName>
    <definedName name="SH36_">#REF!</definedName>
    <definedName name="sh36__" localSheetId="0">#REF!</definedName>
    <definedName name="sh36__">#REF!</definedName>
    <definedName name="SH36_C" localSheetId="0">#REF!</definedName>
    <definedName name="SH36_C">#REF!</definedName>
    <definedName name="SH36_COMP" localSheetId="0">#REF!</definedName>
    <definedName name="SH36_COMP">#REF!</definedName>
    <definedName name="SH37_" localSheetId="0">#REF!</definedName>
    <definedName name="SH37_">#REF!</definedName>
    <definedName name="sh37__" localSheetId="0">#REF!</definedName>
    <definedName name="sh37__">#REF!</definedName>
    <definedName name="SH37_C" localSheetId="0">#REF!</definedName>
    <definedName name="SH37_C">#REF!</definedName>
    <definedName name="SH37_COMP" localSheetId="0">#REF!</definedName>
    <definedName name="SH37_COMP">#REF!</definedName>
    <definedName name="SH38_" localSheetId="0">#REF!</definedName>
    <definedName name="SH38_">#REF!</definedName>
    <definedName name="sh38__" localSheetId="0">#REF!</definedName>
    <definedName name="sh38__">#REF!</definedName>
    <definedName name="SH38_C" localSheetId="0">#REF!</definedName>
    <definedName name="SH38_C">#REF!</definedName>
    <definedName name="SH38_COMP" localSheetId="0">#REF!</definedName>
    <definedName name="SH38_COMP">#REF!</definedName>
    <definedName name="SH39_" localSheetId="0">#REF!</definedName>
    <definedName name="SH39_">#REF!</definedName>
    <definedName name="sh39__" localSheetId="0">#REF!</definedName>
    <definedName name="sh39__">#REF!</definedName>
    <definedName name="SH39_C" localSheetId="0">#REF!</definedName>
    <definedName name="SH39_C">#REF!</definedName>
    <definedName name="SH39_COMP" localSheetId="0">#REF!</definedName>
    <definedName name="SH39_COMP">#REF!</definedName>
    <definedName name="SH40_" localSheetId="0">#REF!</definedName>
    <definedName name="SH40_">#REF!</definedName>
    <definedName name="sh40__" localSheetId="0">#REF!</definedName>
    <definedName name="sh40__">#REF!</definedName>
    <definedName name="SH40_C" localSheetId="0">#REF!</definedName>
    <definedName name="SH40_C">#REF!</definedName>
    <definedName name="SH40_COMP" localSheetId="0">#REF!</definedName>
    <definedName name="SH40_COMP">#REF!</definedName>
    <definedName name="SH41_" localSheetId="0">#REF!</definedName>
    <definedName name="SH41_">#REF!</definedName>
    <definedName name="sh41__" localSheetId="0">#REF!</definedName>
    <definedName name="sh41__">#REF!</definedName>
    <definedName name="SH41_C" localSheetId="0">#REF!</definedName>
    <definedName name="SH41_C">#REF!</definedName>
    <definedName name="SH41_COMP" localSheetId="0">#REF!</definedName>
    <definedName name="SH41_COMP">#REF!</definedName>
    <definedName name="SH42_" localSheetId="0">#REF!</definedName>
    <definedName name="SH42_">#REF!</definedName>
    <definedName name="sh42__" localSheetId="0">#REF!</definedName>
    <definedName name="sh42__">#REF!</definedName>
    <definedName name="SH42_C" localSheetId="0">#REF!</definedName>
    <definedName name="SH42_C">#REF!</definedName>
    <definedName name="SH42_COMP" localSheetId="0">#REF!</definedName>
    <definedName name="SH42_COMP">#REF!</definedName>
    <definedName name="SH43_" localSheetId="0">#REF!</definedName>
    <definedName name="SH43_">#REF!</definedName>
    <definedName name="sh43__" localSheetId="0">#REF!</definedName>
    <definedName name="sh43__">#REF!</definedName>
    <definedName name="SH43_C" localSheetId="0">#REF!</definedName>
    <definedName name="SH43_C">#REF!</definedName>
    <definedName name="SH43_COMP" localSheetId="0">#REF!</definedName>
    <definedName name="SH43_COMP">#REF!</definedName>
    <definedName name="SH44_" localSheetId="0">#REF!</definedName>
    <definedName name="SH44_">#REF!</definedName>
    <definedName name="sh44__" localSheetId="0">#REF!</definedName>
    <definedName name="sh44__">#REF!</definedName>
    <definedName name="SH44_C" localSheetId="0">#REF!</definedName>
    <definedName name="SH44_C">#REF!</definedName>
    <definedName name="SH44_COMP" localSheetId="0">#REF!</definedName>
    <definedName name="SH44_COMP">#REF!</definedName>
    <definedName name="SH45_" localSheetId="0">#REF!</definedName>
    <definedName name="SH45_">#REF!</definedName>
    <definedName name="sh45__" localSheetId="0">#REF!</definedName>
    <definedName name="sh45__">#REF!</definedName>
    <definedName name="SH45_C" localSheetId="0">#REF!</definedName>
    <definedName name="SH45_C">#REF!</definedName>
    <definedName name="SH45_COMP" localSheetId="0">#REF!</definedName>
    <definedName name="SH45_COMP">#REF!</definedName>
    <definedName name="SH46_" localSheetId="0">#REF!</definedName>
    <definedName name="SH46_">#REF!</definedName>
    <definedName name="sh46__" localSheetId="0">#REF!</definedName>
    <definedName name="sh46__">#REF!</definedName>
    <definedName name="SH46_C" localSheetId="0">#REF!</definedName>
    <definedName name="SH46_C">#REF!</definedName>
    <definedName name="SH46_COMP" localSheetId="0">#REF!</definedName>
    <definedName name="SH46_COMP">#REF!</definedName>
    <definedName name="SH47_" localSheetId="0">#REF!</definedName>
    <definedName name="SH47_">#REF!</definedName>
    <definedName name="sh47__" localSheetId="0">#REF!</definedName>
    <definedName name="sh47__">#REF!</definedName>
    <definedName name="SH47_C" localSheetId="0">#REF!</definedName>
    <definedName name="SH47_C">#REF!</definedName>
    <definedName name="SH47_COMP" localSheetId="0">#REF!</definedName>
    <definedName name="SH47_COMP">#REF!</definedName>
    <definedName name="SH48_" localSheetId="0">#REF!</definedName>
    <definedName name="SH48_">#REF!</definedName>
    <definedName name="sh48__" localSheetId="0">#REF!</definedName>
    <definedName name="sh48__">#REF!</definedName>
    <definedName name="SH48_C" localSheetId="0">#REF!</definedName>
    <definedName name="SH48_C">#REF!</definedName>
    <definedName name="SH48_COMP" localSheetId="0">#REF!</definedName>
    <definedName name="SH48_COMP">#REF!</definedName>
    <definedName name="SH49_" localSheetId="0">#REF!</definedName>
    <definedName name="SH49_">#REF!</definedName>
    <definedName name="sh49__" localSheetId="0">#REF!</definedName>
    <definedName name="sh49__">#REF!</definedName>
    <definedName name="SH49_C" localSheetId="0">#REF!</definedName>
    <definedName name="SH49_C">#REF!</definedName>
    <definedName name="SH49_COMP" localSheetId="0">#REF!</definedName>
    <definedName name="SH49_COMP">#REF!</definedName>
    <definedName name="SH50_" localSheetId="0">#REF!</definedName>
    <definedName name="SH50_">#REF!</definedName>
    <definedName name="sh50__" localSheetId="0">#REF!</definedName>
    <definedName name="sh50__">#REF!</definedName>
    <definedName name="SH50_C" localSheetId="0">#REF!</definedName>
    <definedName name="SH50_C">#REF!</definedName>
    <definedName name="SH50_COMP" localSheetId="0">#REF!</definedName>
    <definedName name="SH50_COMP">#REF!</definedName>
    <definedName name="SH51_" localSheetId="0">#REF!</definedName>
    <definedName name="SH51_">#REF!</definedName>
    <definedName name="sh51__" localSheetId="0">#REF!</definedName>
    <definedName name="sh51__">#REF!</definedName>
    <definedName name="SH51_C" localSheetId="0">#REF!</definedName>
    <definedName name="SH51_C">#REF!</definedName>
    <definedName name="SH51_COMP" localSheetId="0">#REF!</definedName>
    <definedName name="SH51_COMP">#REF!</definedName>
    <definedName name="SH52_" localSheetId="0">#REF!</definedName>
    <definedName name="SH52_">#REF!</definedName>
    <definedName name="sh52__" localSheetId="0">#REF!</definedName>
    <definedName name="sh52__">#REF!</definedName>
    <definedName name="SH52_C" localSheetId="0">#REF!</definedName>
    <definedName name="SH52_C">#REF!</definedName>
    <definedName name="SH52_COMP" localSheetId="0">#REF!</definedName>
    <definedName name="SH52_COMP">#REF!</definedName>
    <definedName name="SH53_" localSheetId="0">#REF!</definedName>
    <definedName name="SH53_">#REF!</definedName>
    <definedName name="sh53__" localSheetId="0">#REF!</definedName>
    <definedName name="sh53__">#REF!</definedName>
    <definedName name="SH53_C" localSheetId="0">#REF!</definedName>
    <definedName name="SH53_C">#REF!</definedName>
    <definedName name="SH53_COMP" localSheetId="0">#REF!</definedName>
    <definedName name="SH53_COMP">#REF!</definedName>
    <definedName name="SH54_" localSheetId="0">#REF!</definedName>
    <definedName name="SH54_">#REF!</definedName>
    <definedName name="sh54__" localSheetId="0">#REF!</definedName>
    <definedName name="sh54__">#REF!</definedName>
    <definedName name="SH54_C" localSheetId="0">#REF!</definedName>
    <definedName name="SH54_C">#REF!</definedName>
    <definedName name="SH54_COMP" localSheetId="0">#REF!</definedName>
    <definedName name="SH54_COMP">#REF!</definedName>
    <definedName name="SH55_" localSheetId="0">#REF!</definedName>
    <definedName name="SH55_">#REF!</definedName>
    <definedName name="sh55__" localSheetId="0">#REF!</definedName>
    <definedName name="sh55__">#REF!</definedName>
    <definedName name="SH55_C" localSheetId="0">#REF!</definedName>
    <definedName name="SH55_C">#REF!</definedName>
    <definedName name="SH55_COMP" localSheetId="0">#REF!</definedName>
    <definedName name="SH55_COMP">#REF!</definedName>
    <definedName name="SH56_" localSheetId="0">#REF!</definedName>
    <definedName name="SH56_">#REF!</definedName>
    <definedName name="sh56__" localSheetId="0">#REF!</definedName>
    <definedName name="sh56__">#REF!</definedName>
    <definedName name="SH56_C" localSheetId="0">#REF!</definedName>
    <definedName name="SH56_C">#REF!</definedName>
    <definedName name="SH56_COMP" localSheetId="0">#REF!</definedName>
    <definedName name="SH56_COMP">#REF!</definedName>
    <definedName name="SH57_" localSheetId="0">#REF!</definedName>
    <definedName name="SH57_">#REF!</definedName>
    <definedName name="sh57__" localSheetId="0">#REF!</definedName>
    <definedName name="sh57__">#REF!</definedName>
    <definedName name="SH57_C" localSheetId="0">#REF!</definedName>
    <definedName name="SH57_C">#REF!</definedName>
    <definedName name="SH57_COMP" localSheetId="0">#REF!</definedName>
    <definedName name="SH57_COMP">#REF!</definedName>
    <definedName name="SH58_" localSheetId="0">#REF!</definedName>
    <definedName name="SH58_">#REF!</definedName>
    <definedName name="sh58__" localSheetId="0">#REF!</definedName>
    <definedName name="sh58__">#REF!</definedName>
    <definedName name="SH58_C" localSheetId="0">#REF!</definedName>
    <definedName name="SH58_C">#REF!</definedName>
    <definedName name="SH58_comp" localSheetId="0">#REF!</definedName>
    <definedName name="SH58_comp">#REF!</definedName>
    <definedName name="SH59_" localSheetId="0">#REF!</definedName>
    <definedName name="SH59_">#REF!</definedName>
    <definedName name="sh59__" localSheetId="0">#REF!</definedName>
    <definedName name="sh59__">#REF!</definedName>
    <definedName name="SH59_C" localSheetId="0">#REF!</definedName>
    <definedName name="SH59_C">#REF!</definedName>
    <definedName name="SH59_COMP" localSheetId="0">#REF!</definedName>
    <definedName name="SH59_COMP">#REF!</definedName>
    <definedName name="SH60_" localSheetId="0">#REF!</definedName>
    <definedName name="SH60_">#REF!</definedName>
    <definedName name="sh60__" localSheetId="0">#REF!</definedName>
    <definedName name="sh60__">#REF!</definedName>
    <definedName name="SH60_C" localSheetId="0">#REF!</definedName>
    <definedName name="SH60_C">#REF!</definedName>
    <definedName name="SH60_COMP" localSheetId="0">#REF!</definedName>
    <definedName name="SH60_COMP">#REF!</definedName>
    <definedName name="SH61_" localSheetId="0">#REF!</definedName>
    <definedName name="SH61_">#REF!</definedName>
    <definedName name="sh61__" localSheetId="0">#REF!</definedName>
    <definedName name="sh61__">#REF!</definedName>
    <definedName name="SH61_C" localSheetId="0">#REF!</definedName>
    <definedName name="SH61_C">#REF!</definedName>
    <definedName name="SH61_COMP" localSheetId="0">#REF!</definedName>
    <definedName name="SH61_COMP">#REF!</definedName>
    <definedName name="SH62_" localSheetId="0">#REF!</definedName>
    <definedName name="SH62_">#REF!</definedName>
    <definedName name="sh62__" localSheetId="0">#REF!</definedName>
    <definedName name="sh62__">#REF!</definedName>
    <definedName name="SH62_C" localSheetId="0">#REF!</definedName>
    <definedName name="SH62_C">#REF!</definedName>
    <definedName name="SH62_COMP" localSheetId="0">#REF!</definedName>
    <definedName name="SH62_COMP">#REF!</definedName>
    <definedName name="SH63_" localSheetId="0">#REF!</definedName>
    <definedName name="SH63_">#REF!</definedName>
    <definedName name="sh63__" localSheetId="0">#REF!</definedName>
    <definedName name="sh63__">#REF!</definedName>
    <definedName name="SH63_C" localSheetId="0">#REF!</definedName>
    <definedName name="SH63_C">#REF!</definedName>
    <definedName name="SH63_COMP" localSheetId="0">#REF!</definedName>
    <definedName name="SH63_COMP">#REF!</definedName>
    <definedName name="SH64_" localSheetId="0">#REF!</definedName>
    <definedName name="SH64_">#REF!</definedName>
    <definedName name="sh64__" localSheetId="0">#REF!</definedName>
    <definedName name="sh64__">#REF!</definedName>
    <definedName name="SH64_C" localSheetId="0">#REF!</definedName>
    <definedName name="SH64_C">#REF!</definedName>
    <definedName name="SH64_COMP" localSheetId="0">#REF!</definedName>
    <definedName name="SH64_COMP">#REF!</definedName>
    <definedName name="SH65_" localSheetId="0">#REF!</definedName>
    <definedName name="SH65_">#REF!</definedName>
    <definedName name="sh65__" localSheetId="0">#REF!</definedName>
    <definedName name="sh65__">#REF!</definedName>
    <definedName name="SH65_C" localSheetId="0">#REF!</definedName>
    <definedName name="SH65_C">#REF!</definedName>
    <definedName name="SH65_COMP" localSheetId="0">#REF!</definedName>
    <definedName name="SH65_COMP">#REF!</definedName>
    <definedName name="SH66_" localSheetId="0">#REF!</definedName>
    <definedName name="SH66_">#REF!</definedName>
    <definedName name="sh66__" localSheetId="0">#REF!</definedName>
    <definedName name="sh66__">#REF!</definedName>
    <definedName name="SH66_C" localSheetId="0">#REF!</definedName>
    <definedName name="SH66_C">#REF!</definedName>
    <definedName name="SH66_COMP" localSheetId="0">#REF!</definedName>
    <definedName name="SH66_COMP">#REF!</definedName>
    <definedName name="SH67_" localSheetId="0">#REF!</definedName>
    <definedName name="SH67_">#REF!</definedName>
    <definedName name="sh67__" localSheetId="0">#REF!</definedName>
    <definedName name="sh67__">#REF!</definedName>
    <definedName name="SH67_C" localSheetId="0">#REF!</definedName>
    <definedName name="SH67_C">#REF!</definedName>
    <definedName name="SH67_comp" localSheetId="0">#REF!</definedName>
    <definedName name="SH67_comp">#REF!</definedName>
    <definedName name="SH68_" localSheetId="0">#REF!</definedName>
    <definedName name="SH68_">#REF!</definedName>
    <definedName name="sh68__" localSheetId="0">#REF!</definedName>
    <definedName name="sh68__">#REF!</definedName>
    <definedName name="SH68_C" localSheetId="0">#REF!</definedName>
    <definedName name="SH68_C">#REF!</definedName>
    <definedName name="SH68_COMP" localSheetId="0">#REF!</definedName>
    <definedName name="SH68_COMP">#REF!</definedName>
    <definedName name="SH69_" localSheetId="0">#REF!</definedName>
    <definedName name="SH69_">#REF!</definedName>
    <definedName name="sh69__" localSheetId="0">#REF!</definedName>
    <definedName name="sh69__">#REF!</definedName>
    <definedName name="SH69_C" localSheetId="0">#REF!</definedName>
    <definedName name="SH69_C">#REF!</definedName>
    <definedName name="SH69_COMP" localSheetId="0">#REF!</definedName>
    <definedName name="SH69_COMP">#REF!</definedName>
    <definedName name="SH70_" localSheetId="0">#REF!</definedName>
    <definedName name="SH70_">#REF!</definedName>
    <definedName name="sh70__" localSheetId="0">#REF!</definedName>
    <definedName name="sh70__">#REF!</definedName>
    <definedName name="SH70_C" localSheetId="0">#REF!</definedName>
    <definedName name="SH70_C">#REF!</definedName>
    <definedName name="SH70_COMP" localSheetId="0">#REF!</definedName>
    <definedName name="SH70_COMP">#REF!</definedName>
    <definedName name="SH71_" localSheetId="0">#REF!</definedName>
    <definedName name="SH71_">#REF!</definedName>
    <definedName name="sh71__" localSheetId="0">#REF!</definedName>
    <definedName name="sh71__">#REF!</definedName>
    <definedName name="SH71_C" localSheetId="0">#REF!</definedName>
    <definedName name="SH71_C">#REF!</definedName>
    <definedName name="SH71_COMP" localSheetId="0">#REF!</definedName>
    <definedName name="SH71_COMP">#REF!</definedName>
    <definedName name="SH72_" localSheetId="0">#REF!</definedName>
    <definedName name="SH72_">#REF!</definedName>
    <definedName name="sh72__" localSheetId="0">#REF!</definedName>
    <definedName name="sh72__">#REF!</definedName>
    <definedName name="SH72_C" localSheetId="0">#REF!</definedName>
    <definedName name="SH72_C">#REF!</definedName>
    <definedName name="SH72_COMP" localSheetId="0">#REF!</definedName>
    <definedName name="SH72_COMP">#REF!</definedName>
    <definedName name="SH73_" localSheetId="0">#REF!</definedName>
    <definedName name="SH73_">#REF!</definedName>
    <definedName name="sh73__" localSheetId="0">#REF!</definedName>
    <definedName name="sh73__">#REF!</definedName>
    <definedName name="SH73_C" localSheetId="0">#REF!</definedName>
    <definedName name="SH73_C">#REF!</definedName>
    <definedName name="SH73_COMP" localSheetId="0">#REF!</definedName>
    <definedName name="SH73_COMP">#REF!</definedName>
    <definedName name="SH74_" localSheetId="0">#REF!</definedName>
    <definedName name="SH74_">#REF!</definedName>
    <definedName name="sh74__" localSheetId="0">#REF!</definedName>
    <definedName name="sh74__">#REF!</definedName>
    <definedName name="SH74_C" localSheetId="0">#REF!</definedName>
    <definedName name="SH74_C">#REF!</definedName>
    <definedName name="SH74_COMP" localSheetId="0">#REF!</definedName>
    <definedName name="SH74_COMP">#REF!</definedName>
    <definedName name="SH75_" localSheetId="0">#REF!</definedName>
    <definedName name="SH75_">#REF!</definedName>
    <definedName name="sh75__" localSheetId="0">#REF!</definedName>
    <definedName name="sh75__">#REF!</definedName>
    <definedName name="SH75_C" localSheetId="0">#REF!</definedName>
    <definedName name="SH75_C">#REF!</definedName>
    <definedName name="SH75_COMP" localSheetId="0">#REF!</definedName>
    <definedName name="SH75_COMP">#REF!</definedName>
    <definedName name="SH76_" localSheetId="0">#REF!</definedName>
    <definedName name="SH76_">#REF!</definedName>
    <definedName name="sh76__" localSheetId="0">#REF!</definedName>
    <definedName name="sh76__">#REF!</definedName>
    <definedName name="SH76_C" localSheetId="0">#REF!</definedName>
    <definedName name="SH76_C">#REF!</definedName>
    <definedName name="SH76_COMP" localSheetId="0">#REF!</definedName>
    <definedName name="SH76_COMP">#REF!</definedName>
    <definedName name="SH77_" localSheetId="0">#REF!</definedName>
    <definedName name="SH77_">#REF!</definedName>
    <definedName name="sh77__" localSheetId="0">#REF!</definedName>
    <definedName name="sh77__">#REF!</definedName>
    <definedName name="SH77_C" localSheetId="0">#REF!</definedName>
    <definedName name="SH77_C">#REF!</definedName>
    <definedName name="SH77_COMP" localSheetId="0">#REF!</definedName>
    <definedName name="SH77_COMP">#REF!</definedName>
    <definedName name="SH78_" localSheetId="0">#REF!</definedName>
    <definedName name="SH78_">#REF!</definedName>
    <definedName name="sh78__" localSheetId="0">#REF!</definedName>
    <definedName name="sh78__">#REF!</definedName>
    <definedName name="SH78_C" localSheetId="0">#REF!</definedName>
    <definedName name="SH78_C">#REF!</definedName>
    <definedName name="SH78_COMP" localSheetId="0">#REF!</definedName>
    <definedName name="SH78_COMP">#REF!</definedName>
    <definedName name="SH79_" localSheetId="0">#REF!</definedName>
    <definedName name="SH79_">#REF!</definedName>
    <definedName name="sh79__" localSheetId="0">#REF!</definedName>
    <definedName name="sh79__">#REF!</definedName>
    <definedName name="SH79_C" localSheetId="0">#REF!</definedName>
    <definedName name="SH79_C">#REF!</definedName>
    <definedName name="SH79_COMP" localSheetId="0">#REF!</definedName>
    <definedName name="SH79_COMP">#REF!</definedName>
    <definedName name="SH80_" localSheetId="0">#REF!</definedName>
    <definedName name="SH80_">#REF!</definedName>
    <definedName name="sh80__" localSheetId="0">#REF!</definedName>
    <definedName name="sh80__">#REF!</definedName>
    <definedName name="SH80_C" localSheetId="0">#REF!</definedName>
    <definedName name="SH80_C">#REF!</definedName>
    <definedName name="SH80_COMP" localSheetId="0">#REF!</definedName>
    <definedName name="SH80_COMP">#REF!</definedName>
    <definedName name="SH81_" localSheetId="0">#REF!</definedName>
    <definedName name="SH81_">#REF!</definedName>
    <definedName name="sh81__" localSheetId="0">#REF!</definedName>
    <definedName name="sh81__">#REF!</definedName>
    <definedName name="SH81_C" localSheetId="0">#REF!</definedName>
    <definedName name="SH81_C">#REF!</definedName>
    <definedName name="SH81_COMP" localSheetId="0">#REF!</definedName>
    <definedName name="SH81_COMP">#REF!</definedName>
    <definedName name="SH82_" localSheetId="0">#REF!</definedName>
    <definedName name="SH82_">#REF!</definedName>
    <definedName name="sh82__" localSheetId="0">#REF!</definedName>
    <definedName name="sh82__">#REF!</definedName>
    <definedName name="SH82_COMP" localSheetId="0">#REF!</definedName>
    <definedName name="SH82_COMP">#REF!</definedName>
    <definedName name="SH83_" localSheetId="0">#REF!</definedName>
    <definedName name="SH83_">#REF!</definedName>
    <definedName name="sh83__" localSheetId="0">#REF!</definedName>
    <definedName name="sh83__">#REF!</definedName>
    <definedName name="SH83_COMP" localSheetId="0">#REF!</definedName>
    <definedName name="SH83_COMP">#REF!</definedName>
    <definedName name="SH84_" localSheetId="0">#REF!</definedName>
    <definedName name="SH84_">#REF!</definedName>
    <definedName name="sh84__" localSheetId="0">#REF!</definedName>
    <definedName name="sh84__">#REF!</definedName>
    <definedName name="SH84_COMP" localSheetId="0">#REF!</definedName>
    <definedName name="SH84_COMP">#REF!</definedName>
    <definedName name="SH85_" localSheetId="0">#REF!</definedName>
    <definedName name="SH85_">#REF!</definedName>
    <definedName name="SH86_" localSheetId="0">#REF!</definedName>
    <definedName name="SH86_">#REF!</definedName>
    <definedName name="sh86_C" localSheetId="0">#REF!</definedName>
    <definedName name="sh86_C">#REF!</definedName>
    <definedName name="sh87_c" localSheetId="0">#REF!</definedName>
    <definedName name="sh87_c">#REF!</definedName>
    <definedName name="SH88_" localSheetId="0">#REF!</definedName>
    <definedName name="SH88_">#REF!</definedName>
    <definedName name="SH88_C" localSheetId="0">#REF!</definedName>
    <definedName name="SH88_C">#REF!</definedName>
    <definedName name="SH89_" localSheetId="0">#REF!</definedName>
    <definedName name="SH89_">#REF!</definedName>
    <definedName name="SH89_C" localSheetId="0">#REF!</definedName>
    <definedName name="SH89_C">#REF!</definedName>
    <definedName name="SH90_" localSheetId="0">#REF!</definedName>
    <definedName name="SH90_">#REF!</definedName>
    <definedName name="SH90_C" localSheetId="0">#REF!</definedName>
    <definedName name="SH90_C">#REF!</definedName>
    <definedName name="SH91_" localSheetId="0">#REF!</definedName>
    <definedName name="SH91_">#REF!</definedName>
    <definedName name="SP_23" localSheetId="0">#REF!</definedName>
    <definedName name="SP_23">#REF!</definedName>
    <definedName name="SP_24" localSheetId="0">#REF!</definedName>
    <definedName name="SP_24">#REF!</definedName>
    <definedName name="SP_25" localSheetId="0">#REF!</definedName>
    <definedName name="SP_25">#REF!</definedName>
    <definedName name="SP_26" localSheetId="0">#REF!</definedName>
    <definedName name="SP_26">#REF!</definedName>
    <definedName name="SP_27" localSheetId="0">#REF!</definedName>
    <definedName name="SP_27">#REF!</definedName>
    <definedName name="SP_28" localSheetId="0">#REF!</definedName>
    <definedName name="SP_28">#REF!</definedName>
    <definedName name="SP_30" localSheetId="0">#REF!</definedName>
    <definedName name="SP_30">#REF!</definedName>
    <definedName name="SP_31" localSheetId="0">#REF!</definedName>
    <definedName name="SP_31">#REF!</definedName>
    <definedName name="SP_32" localSheetId="0">#REF!</definedName>
    <definedName name="SP_32">#REF!</definedName>
    <definedName name="SP_33" localSheetId="0">#REF!</definedName>
    <definedName name="SP_33">#REF!</definedName>
    <definedName name="SP_34" localSheetId="0">#REF!</definedName>
    <definedName name="SP_34">#REF!</definedName>
    <definedName name="SP_35" localSheetId="0">#REF!</definedName>
    <definedName name="SP_35">#REF!</definedName>
    <definedName name="SP_36" localSheetId="0">#REF!</definedName>
    <definedName name="SP_36">#REF!</definedName>
    <definedName name="SP_37" localSheetId="0">#REF!</definedName>
    <definedName name="SP_37">#REF!</definedName>
    <definedName name="SP_38" localSheetId="0">#REF!</definedName>
    <definedName name="SP_38">#REF!</definedName>
    <definedName name="SP_39" localSheetId="0">#REF!</definedName>
    <definedName name="SP_39">#REF!</definedName>
    <definedName name="SP_40" localSheetId="0">#REF!</definedName>
    <definedName name="SP_40">#REF!</definedName>
    <definedName name="SP_41" localSheetId="0">#REF!</definedName>
    <definedName name="SP_41">#REF!</definedName>
    <definedName name="SP_42" localSheetId="0">#REF!</definedName>
    <definedName name="SP_42">#REF!</definedName>
    <definedName name="SP_43" localSheetId="0">#REF!</definedName>
    <definedName name="SP_43">#REF!</definedName>
    <definedName name="SP_44" localSheetId="0">#REF!</definedName>
    <definedName name="SP_44">#REF!</definedName>
    <definedName name="SP_45a47" localSheetId="0">#REF!</definedName>
    <definedName name="SP_45a47">#REF!</definedName>
    <definedName name="SP_48" localSheetId="0">#REF!</definedName>
    <definedName name="SP_48">#REF!</definedName>
    <definedName name="SP_49" localSheetId="0">#REF!</definedName>
    <definedName name="SP_49">#REF!</definedName>
    <definedName name="SP01_" localSheetId="0">#REF!</definedName>
    <definedName name="SP01_">#REF!</definedName>
    <definedName name="SP02_" localSheetId="0">#REF!</definedName>
    <definedName name="SP02_">#REF!</definedName>
    <definedName name="SP03_" localSheetId="0">#REF!</definedName>
    <definedName name="SP03_">#REF!</definedName>
    <definedName name="SP04_" localSheetId="0">#REF!</definedName>
    <definedName name="SP04_">#REF!</definedName>
    <definedName name="SP05_" localSheetId="0">#REF!</definedName>
    <definedName name="SP05_">#REF!</definedName>
    <definedName name="SP06_" localSheetId="0">#REF!</definedName>
    <definedName name="SP06_">#REF!</definedName>
    <definedName name="SP06_C" localSheetId="0">#REF!</definedName>
    <definedName name="SP06_C">#REF!</definedName>
    <definedName name="SP06_COMP" localSheetId="0">#REF!</definedName>
    <definedName name="SP06_COMP">#REF!</definedName>
    <definedName name="SP07_" localSheetId="0">#REF!</definedName>
    <definedName name="SP07_">#REF!</definedName>
    <definedName name="SP07_C" localSheetId="0">#REF!</definedName>
    <definedName name="SP07_C">#REF!</definedName>
    <definedName name="SP07_COMP" localSheetId="0">#REF!</definedName>
    <definedName name="SP07_COMP">#REF!</definedName>
    <definedName name="SP08_" localSheetId="0">#REF!</definedName>
    <definedName name="SP08_">#REF!</definedName>
    <definedName name="SP08_C" localSheetId="0">#REF!</definedName>
    <definedName name="SP08_C">#REF!</definedName>
    <definedName name="SP08_COMP" localSheetId="0">#REF!</definedName>
    <definedName name="SP08_COMP">#REF!</definedName>
    <definedName name="SP09_" localSheetId="0">#REF!</definedName>
    <definedName name="SP09_">#REF!</definedName>
    <definedName name="SP10_" localSheetId="0">#REF!</definedName>
    <definedName name="SP10_">#REF!</definedName>
    <definedName name="SP11_" localSheetId="0">#REF!</definedName>
    <definedName name="SP11_">#REF!</definedName>
    <definedName name="SP11_C" localSheetId="0">#REF!</definedName>
    <definedName name="SP11_C">#REF!</definedName>
    <definedName name="SP11_COMP" localSheetId="0">#REF!</definedName>
    <definedName name="SP11_COMP">#REF!</definedName>
    <definedName name="SP12_" localSheetId="0">#REF!</definedName>
    <definedName name="SP12_">#REF!</definedName>
    <definedName name="SP12_C" localSheetId="0">#REF!</definedName>
    <definedName name="SP12_C">#REF!</definedName>
    <definedName name="SP12_COMP" localSheetId="0">#REF!</definedName>
    <definedName name="SP12_COMP">#REF!</definedName>
    <definedName name="SP13_" localSheetId="0">#REF!</definedName>
    <definedName name="SP13_">#REF!</definedName>
    <definedName name="SP13_C" localSheetId="0">#REF!</definedName>
    <definedName name="SP13_C">#REF!</definedName>
    <definedName name="SP13_COMP" localSheetId="0">#REF!</definedName>
    <definedName name="SP13_COMP">#REF!</definedName>
    <definedName name="SP14_" localSheetId="0">#REF!</definedName>
    <definedName name="SP14_">#REF!</definedName>
    <definedName name="SP15_" localSheetId="0">#REF!</definedName>
    <definedName name="SP15_">#REF!</definedName>
    <definedName name="SP16_" localSheetId="0">#REF!</definedName>
    <definedName name="SP16_">#REF!</definedName>
    <definedName name="SP17_" localSheetId="0">#REF!</definedName>
    <definedName name="SP17_">#REF!</definedName>
    <definedName name="SP18_" localSheetId="0">#REF!</definedName>
    <definedName name="SP18_">#REF!</definedName>
    <definedName name="SP19_" localSheetId="0">#REF!</definedName>
    <definedName name="SP19_">#REF!</definedName>
    <definedName name="SP20_" localSheetId="0">#REF!</definedName>
    <definedName name="SP20_">#REF!</definedName>
    <definedName name="SP21_" localSheetId="0">#REF!</definedName>
    <definedName name="SP21_">#REF!</definedName>
    <definedName name="SP22_" localSheetId="0">#REF!</definedName>
    <definedName name="SP22_">#REF!</definedName>
    <definedName name="SP27_C" localSheetId="0">#REF!</definedName>
    <definedName name="SP27_C">#REF!</definedName>
    <definedName name="SP27_COMP" localSheetId="0">#REF!</definedName>
    <definedName name="SP27_COMP">#REF!</definedName>
    <definedName name="SP28_C" localSheetId="0">#REF!</definedName>
    <definedName name="SP28_C">#REF!</definedName>
    <definedName name="SP28_COMP" localSheetId="0">#REF!</definedName>
    <definedName name="SP28_COMP">#REF!</definedName>
    <definedName name="SP29_" localSheetId="0">#REF!</definedName>
    <definedName name="SP29_">#REF!</definedName>
    <definedName name="SP31_C" localSheetId="0">#REF!</definedName>
    <definedName name="SP31_C">#REF!</definedName>
    <definedName name="SP31_COMP" localSheetId="0">#REF!</definedName>
    <definedName name="SP31_COMP">#REF!</definedName>
    <definedName name="SP32_C" localSheetId="0">#REF!</definedName>
    <definedName name="SP32_C">#REF!</definedName>
    <definedName name="SP32_COMP" localSheetId="0">#REF!</definedName>
    <definedName name="SP32_COMP">#REF!</definedName>
    <definedName name="SP35_C" localSheetId="0">#REF!</definedName>
    <definedName name="SP35_C">#REF!</definedName>
    <definedName name="SP35_COMP" localSheetId="0">#REF!</definedName>
    <definedName name="SP35_COMP">#REF!</definedName>
    <definedName name="SP36_C" localSheetId="0">#REF!</definedName>
    <definedName name="SP36_C">#REF!</definedName>
    <definedName name="SP36_COMP" localSheetId="0">#REF!</definedName>
    <definedName name="SP36_COMP">#REF!</definedName>
    <definedName name="SP37_C" localSheetId="0">#REF!</definedName>
    <definedName name="SP37_C">#REF!</definedName>
    <definedName name="SP37_COMP" localSheetId="0">#REF!</definedName>
    <definedName name="SP37_COMP">#REF!</definedName>
    <definedName name="SP42_C" localSheetId="0">#REF!</definedName>
    <definedName name="SP42_C">#REF!</definedName>
    <definedName name="SP42_COMP" localSheetId="0">#REF!</definedName>
    <definedName name="SP42_COMP">#REF!</definedName>
    <definedName name="SP43_C" localSheetId="0">#REF!</definedName>
    <definedName name="SP43_C">#REF!</definedName>
    <definedName name="SP43_COMP" localSheetId="0">#REF!</definedName>
    <definedName name="SP43_COMP">#REF!</definedName>
    <definedName name="SP44_C" localSheetId="0">#REF!</definedName>
    <definedName name="SP44_C">#REF!</definedName>
    <definedName name="SP44_COMP" localSheetId="0">#REF!</definedName>
    <definedName name="SP44_COMP">#REF!</definedName>
    <definedName name="SP50_" localSheetId="0">#REF!</definedName>
    <definedName name="SP50_">#REF!</definedName>
    <definedName name="SP51_" localSheetId="0">#REF!</definedName>
    <definedName name="SP51_">#REF!</definedName>
    <definedName name="SP51_C" localSheetId="0">#REF!</definedName>
    <definedName name="SP51_C">#REF!</definedName>
    <definedName name="ST01_05" localSheetId="0">#REF!</definedName>
    <definedName name="ST01_05">#REF!</definedName>
    <definedName name="ST01_C" localSheetId="0">#REF!</definedName>
    <definedName name="ST01_C">#REF!</definedName>
    <definedName name="ST01_COMP" localSheetId="0">#REF!</definedName>
    <definedName name="ST01_COMP">#REF!</definedName>
    <definedName name="ST02_C" localSheetId="0">#REF!</definedName>
    <definedName name="ST02_C">#REF!</definedName>
    <definedName name="ST02_COMP" localSheetId="0">#REF!</definedName>
    <definedName name="ST02_COMP">#REF!</definedName>
    <definedName name="ST03_C" localSheetId="0">#REF!</definedName>
    <definedName name="ST03_C">#REF!</definedName>
    <definedName name="ST03_COMP" localSheetId="0">#REF!</definedName>
    <definedName name="ST03_COMP">#REF!</definedName>
    <definedName name="ST04_C" localSheetId="0">#REF!</definedName>
    <definedName name="ST04_C">#REF!</definedName>
    <definedName name="ST04_COMP" localSheetId="0">#REF!</definedName>
    <definedName name="ST04_COMP">#REF!</definedName>
    <definedName name="ST05_COMP" localSheetId="0">#REF!</definedName>
    <definedName name="ST05_COMP">#REF!</definedName>
    <definedName name="ST06_" localSheetId="0">#REF!</definedName>
    <definedName name="ST06_">#REF!</definedName>
    <definedName name="ST06_COMP" localSheetId="0">#REF!</definedName>
    <definedName name="ST06_COMP">#REF!</definedName>
    <definedName name="ST07_" localSheetId="0">#REF!</definedName>
    <definedName name="ST07_">#REF!</definedName>
    <definedName name="ST07_COMP" localSheetId="0">#REF!</definedName>
    <definedName name="ST07_COMP">#REF!</definedName>
    <definedName name="ST08_" localSheetId="0">#REF!</definedName>
    <definedName name="ST08_">#REF!</definedName>
    <definedName name="ST08_COMP" localSheetId="0">#REF!</definedName>
    <definedName name="ST08_COMP">#REF!</definedName>
    <definedName name="unidade" localSheetId="0">#REF!</definedName>
    <definedName name="unidade">#REF!</definedName>
    <definedName name="VC01_" localSheetId="0">#REF!</definedName>
    <definedName name="VC01_">#REF!</definedName>
    <definedName name="VC01__" localSheetId="0">#REF!</definedName>
    <definedName name="VC01__">#REF!</definedName>
    <definedName name="VC02_" localSheetId="0">#REF!</definedName>
    <definedName name="VC02_">#REF!</definedName>
    <definedName name="VC02__" localSheetId="0">#REF!</definedName>
    <definedName name="VC02__">#REF!</definedName>
    <definedName name="VC03_" localSheetId="0">#REF!</definedName>
    <definedName name="VC03_">#REF!</definedName>
    <definedName name="VC04_" localSheetId="0">#REF!</definedName>
    <definedName name="VC04_">#REF!</definedName>
    <definedName name="VC05_" localSheetId="0">#REF!</definedName>
    <definedName name="VC05_">#REF!</definedName>
    <definedName name="VC05_C" localSheetId="0">#REF!</definedName>
    <definedName name="VC05_C">#REF!</definedName>
    <definedName name="VC05_COMP" localSheetId="0">#REF!</definedName>
    <definedName name="VC05_COMP">#REF!</definedName>
    <definedName name="VC06_" localSheetId="0">#REF!</definedName>
    <definedName name="VC06_">#REF!</definedName>
    <definedName name="VC06_C" localSheetId="0">#REF!</definedName>
    <definedName name="VC06_C">#REF!</definedName>
    <definedName name="VD01_" localSheetId="0">#REF!</definedName>
    <definedName name="VD01_">#REF!</definedName>
    <definedName name="VD02_" localSheetId="0">#REF!</definedName>
    <definedName name="VD02_">#REF!</definedName>
    <definedName name="VD03_" localSheetId="0">#REF!</definedName>
    <definedName name="VD03_">#REF!</definedName>
    <definedName name="vd03__" localSheetId="0">#REF!</definedName>
    <definedName name="vd03__">#REF!</definedName>
    <definedName name="VD04_" localSheetId="0">#REF!</definedName>
    <definedName name="VD04_">#REF!</definedName>
    <definedName name="VD04_C" localSheetId="0">#REF!</definedName>
    <definedName name="VD04_C">#REF!</definedName>
    <definedName name="VD04_COMP" localSheetId="0">#REF!</definedName>
    <definedName name="VD04_COMP">#REF!</definedName>
    <definedName name="VT01_" localSheetId="0">#REF!</definedName>
    <definedName name="VT01_">#REF!</definedName>
    <definedName name="VT01_C" localSheetId="0">#REF!</definedName>
    <definedName name="VT01_C">#REF!</definedName>
    <definedName name="VT01_COMP" localSheetId="0">#REF!</definedName>
    <definedName name="VT01_COMP">#REF!</definedName>
    <definedName name="VT02_" localSheetId="0">#REF!</definedName>
    <definedName name="VT02_">#REF!</definedName>
    <definedName name="VT02__" localSheetId="0">#REF!</definedName>
    <definedName name="VT02__">#REF!</definedName>
    <definedName name="VT02_C" localSheetId="0">#REF!</definedName>
    <definedName name="VT02_C">#REF!</definedName>
    <definedName name="VT02_COMP" localSheetId="0">#REF!</definedName>
    <definedName name="VT02_COMP">#REF!</definedName>
    <definedName name="VT03_" localSheetId="0">#REF!</definedName>
    <definedName name="VT03_">#REF!</definedName>
    <definedName name="VT03__" localSheetId="0">#REF!</definedName>
    <definedName name="VT03__">#REF!</definedName>
    <definedName name="VT03_C" localSheetId="0">#REF!</definedName>
    <definedName name="VT03_C">#REF!</definedName>
    <definedName name="VT03_COMP" localSheetId="0">#REF!</definedName>
    <definedName name="VT03_COMP">#REF!</definedName>
    <definedName name="VT04_" localSheetId="0">#REF!</definedName>
    <definedName name="VT04_">#REF!</definedName>
    <definedName name="vt04__" localSheetId="0">#REF!</definedName>
    <definedName name="vt04__">#REF!</definedName>
    <definedName name="VT04_C" localSheetId="0">#REF!</definedName>
    <definedName name="VT04_C">#REF!</definedName>
    <definedName name="VT04_COMP" localSheetId="0">#REF!</definedName>
    <definedName name="VT04_COMP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" i="98" l="1"/>
  <c r="B9" i="83"/>
  <c r="B9" i="84"/>
  <c r="B9" i="85"/>
  <c r="B9" i="86"/>
  <c r="B9" i="99"/>
  <c r="B9" i="88"/>
  <c r="B9" i="100"/>
  <c r="B9" i="89"/>
  <c r="B9" i="92"/>
  <c r="B9" i="93"/>
  <c r="B9" i="94"/>
  <c r="B9" i="95"/>
  <c r="B9" i="96"/>
  <c r="B9" i="104"/>
  <c r="B9" i="105"/>
  <c r="B9" i="106"/>
  <c r="B9" i="117"/>
  <c r="B9" i="118"/>
  <c r="B9" i="119"/>
  <c r="B9" i="120"/>
  <c r="B9" i="121"/>
  <c r="B9" i="1"/>
  <c r="C45" i="98"/>
  <c r="C45" i="83"/>
  <c r="C45" i="84"/>
  <c r="C45" i="85"/>
  <c r="C45" i="86"/>
  <c r="C45" i="99"/>
  <c r="C45" i="88"/>
  <c r="C45" i="100"/>
  <c r="C45" i="89"/>
  <c r="C45" i="92"/>
  <c r="C45" i="93"/>
  <c r="C45" i="94"/>
  <c r="C45" i="95"/>
  <c r="C45" i="96"/>
  <c r="C45" i="104"/>
  <c r="C45" i="105"/>
  <c r="C45" i="106"/>
  <c r="C45" i="117"/>
  <c r="C45" i="118"/>
  <c r="C45" i="119"/>
  <c r="C45" i="120"/>
  <c r="C45" i="121"/>
  <c r="C45" i="1"/>
  <c r="D20" i="98"/>
  <c r="D20" i="83"/>
  <c r="D20" i="84"/>
  <c r="D20" i="85"/>
  <c r="D20" i="86"/>
  <c r="D20" i="99"/>
  <c r="D20" i="88"/>
  <c r="D20" i="100"/>
  <c r="D20" i="89"/>
  <c r="D20" i="92"/>
  <c r="D20" i="93"/>
  <c r="D20" i="94"/>
  <c r="D20" i="95"/>
  <c r="D20" i="96"/>
  <c r="D20" i="104"/>
  <c r="D20" i="105"/>
  <c r="D20" i="106"/>
  <c r="D20" i="117"/>
  <c r="D20" i="118"/>
  <c r="D20" i="119"/>
  <c r="D20" i="120"/>
  <c r="D20" i="121"/>
  <c r="D20" i="1"/>
  <c r="M15" i="81"/>
  <c r="M8" i="81"/>
  <c r="A27" i="70" l="1"/>
  <c r="C27" i="70" s="1"/>
  <c r="A26" i="70"/>
  <c r="C26" i="70" s="1"/>
  <c r="A25" i="70"/>
  <c r="C25" i="70" s="1"/>
  <c r="A24" i="70"/>
  <c r="C24" i="70" s="1"/>
  <c r="A23" i="70"/>
  <c r="C23" i="70" s="1"/>
  <c r="H21" i="81"/>
  <c r="H20" i="81"/>
  <c r="H19" i="81"/>
  <c r="H18" i="81"/>
  <c r="H17" i="81"/>
  <c r="H12" i="81"/>
  <c r="H10" i="81"/>
  <c r="H7" i="81"/>
  <c r="H6" i="81"/>
  <c r="N22" i="81"/>
  <c r="N23" i="81"/>
  <c r="N24" i="81"/>
  <c r="N25" i="81"/>
  <c r="D18" i="119" s="1"/>
  <c r="N26" i="81"/>
  <c r="N27" i="81"/>
  <c r="M6" i="81"/>
  <c r="M7" i="81"/>
  <c r="M9" i="81"/>
  <c r="M10" i="81"/>
  <c r="M11" i="81"/>
  <c r="M12" i="81"/>
  <c r="M13" i="81"/>
  <c r="M14" i="81"/>
  <c r="M16" i="81"/>
  <c r="M17" i="81"/>
  <c r="M18" i="81"/>
  <c r="M19" i="81"/>
  <c r="M20" i="81"/>
  <c r="M21" i="81"/>
  <c r="M22" i="81"/>
  <c r="M23" i="81"/>
  <c r="M24" i="81"/>
  <c r="M25" i="81"/>
  <c r="D17" i="119" s="1"/>
  <c r="M26" i="81"/>
  <c r="M27" i="81"/>
  <c r="D8" i="117"/>
  <c r="B8" i="117" s="1"/>
  <c r="C83" i="121"/>
  <c r="C90" i="121" s="1"/>
  <c r="C65" i="121"/>
  <c r="C64" i="121"/>
  <c r="C63" i="121"/>
  <c r="C62" i="121"/>
  <c r="C61" i="121"/>
  <c r="C60" i="121"/>
  <c r="C66" i="121" s="1"/>
  <c r="C57" i="121"/>
  <c r="G55" i="121"/>
  <c r="C55" i="121"/>
  <c r="C54" i="121"/>
  <c r="C53" i="121"/>
  <c r="C49" i="121"/>
  <c r="C44" i="121"/>
  <c r="C42" i="121"/>
  <c r="D18" i="121"/>
  <c r="D17" i="121"/>
  <c r="D13" i="121"/>
  <c r="D10" i="121"/>
  <c r="B10" i="121" s="1"/>
  <c r="D9" i="121"/>
  <c r="D8" i="121"/>
  <c r="B8" i="121" s="1"/>
  <c r="D7" i="121"/>
  <c r="B4" i="121"/>
  <c r="B3" i="121"/>
  <c r="B2" i="121"/>
  <c r="B27" i="70" s="1"/>
  <c r="C83" i="120"/>
  <c r="C90" i="120" s="1"/>
  <c r="C65" i="120"/>
  <c r="C64" i="120"/>
  <c r="C63" i="120"/>
  <c r="C62" i="120"/>
  <c r="C61" i="120"/>
  <c r="C60" i="120"/>
  <c r="C66" i="120" s="1"/>
  <c r="C57" i="120"/>
  <c r="G55" i="120"/>
  <c r="C55" i="120"/>
  <c r="C54" i="120"/>
  <c r="C53" i="120"/>
  <c r="C49" i="120"/>
  <c r="C44" i="120"/>
  <c r="C42" i="120"/>
  <c r="D18" i="120"/>
  <c r="D17" i="120"/>
  <c r="D13" i="120"/>
  <c r="D10" i="120"/>
  <c r="B10" i="120" s="1"/>
  <c r="D9" i="120"/>
  <c r="D8" i="120"/>
  <c r="B8" i="120" s="1"/>
  <c r="D7" i="120"/>
  <c r="B4" i="120"/>
  <c r="B3" i="120"/>
  <c r="B2" i="120"/>
  <c r="B26" i="70" s="1"/>
  <c r="C83" i="119"/>
  <c r="C90" i="119" s="1"/>
  <c r="C65" i="119"/>
  <c r="C64" i="119"/>
  <c r="C63" i="119"/>
  <c r="C62" i="119"/>
  <c r="C61" i="119"/>
  <c r="C60" i="119"/>
  <c r="C66" i="119" s="1"/>
  <c r="C57" i="119"/>
  <c r="G55" i="119"/>
  <c r="C55" i="119"/>
  <c r="C54" i="119"/>
  <c r="C53" i="119"/>
  <c r="C49" i="119"/>
  <c r="C44" i="119"/>
  <c r="C42" i="119"/>
  <c r="C56" i="119" s="1"/>
  <c r="D13" i="119"/>
  <c r="D10" i="119"/>
  <c r="B10" i="119" s="1"/>
  <c r="D9" i="119"/>
  <c r="D8" i="119"/>
  <c r="B8" i="119" s="1"/>
  <c r="D7" i="119"/>
  <c r="B4" i="119"/>
  <c r="B3" i="119"/>
  <c r="B2" i="119"/>
  <c r="B25" i="70" s="1"/>
  <c r="C83" i="118"/>
  <c r="C90" i="118" s="1"/>
  <c r="C65" i="118"/>
  <c r="C64" i="118"/>
  <c r="C63" i="118"/>
  <c r="C62" i="118"/>
  <c r="C61" i="118"/>
  <c r="C60" i="118"/>
  <c r="C66" i="118" s="1"/>
  <c r="C57" i="118"/>
  <c r="G55" i="118"/>
  <c r="C55" i="118"/>
  <c r="C54" i="118"/>
  <c r="C53" i="118"/>
  <c r="C49" i="118"/>
  <c r="C44" i="118"/>
  <c r="C42" i="118"/>
  <c r="C56" i="118" s="1"/>
  <c r="D18" i="118"/>
  <c r="D17" i="118"/>
  <c r="D13" i="118"/>
  <c r="D10" i="118"/>
  <c r="B10" i="118" s="1"/>
  <c r="D9" i="118"/>
  <c r="D8" i="118"/>
  <c r="B8" i="118" s="1"/>
  <c r="D7" i="118"/>
  <c r="B4" i="118"/>
  <c r="B3" i="118"/>
  <c r="B2" i="118"/>
  <c r="B24" i="70" s="1"/>
  <c r="C83" i="117"/>
  <c r="C90" i="117" s="1"/>
  <c r="C65" i="117"/>
  <c r="C64" i="117"/>
  <c r="C63" i="117"/>
  <c r="C62" i="117"/>
  <c r="C61" i="117"/>
  <c r="C60" i="117"/>
  <c r="C66" i="117" s="1"/>
  <c r="C57" i="117"/>
  <c r="G55" i="117"/>
  <c r="C55" i="117"/>
  <c r="C56" i="117" s="1"/>
  <c r="C53" i="117"/>
  <c r="C50" i="117"/>
  <c r="C49" i="117"/>
  <c r="C44" i="117"/>
  <c r="C42" i="117"/>
  <c r="D18" i="117"/>
  <c r="D17" i="117"/>
  <c r="D13" i="117"/>
  <c r="D10" i="117"/>
  <c r="B10" i="117" s="1"/>
  <c r="D9" i="117"/>
  <c r="D7" i="117"/>
  <c r="B4" i="117"/>
  <c r="B3" i="117"/>
  <c r="B2" i="117"/>
  <c r="B23" i="70" s="1"/>
  <c r="D24" i="121" l="1"/>
  <c r="D24" i="120"/>
  <c r="D24" i="119"/>
  <c r="D15" i="120"/>
  <c r="D24" i="117"/>
  <c r="D15" i="117"/>
  <c r="D24" i="118"/>
  <c r="D15" i="119"/>
  <c r="D15" i="121"/>
  <c r="D15" i="118"/>
  <c r="C67" i="121"/>
  <c r="C68" i="121" s="1"/>
  <c r="C75" i="121" s="1"/>
  <c r="C50" i="121"/>
  <c r="C56" i="121"/>
  <c r="C71" i="121"/>
  <c r="C67" i="120"/>
  <c r="C68" i="120" s="1"/>
  <c r="C75" i="120" s="1"/>
  <c r="C56" i="120"/>
  <c r="C58" i="120" s="1"/>
  <c r="C74" i="120" s="1"/>
  <c r="C71" i="120"/>
  <c r="C50" i="120"/>
  <c r="C51" i="120" s="1"/>
  <c r="C73" i="120" s="1"/>
  <c r="C58" i="119"/>
  <c r="C74" i="119" s="1"/>
  <c r="C67" i="119"/>
  <c r="C68" i="119" s="1"/>
  <c r="C75" i="119" s="1"/>
  <c r="C71" i="119"/>
  <c r="C47" i="119"/>
  <c r="C72" i="119" s="1"/>
  <c r="C50" i="119"/>
  <c r="C51" i="119" s="1"/>
  <c r="C73" i="119" s="1"/>
  <c r="C58" i="118"/>
  <c r="C74" i="118" s="1"/>
  <c r="C67" i="118"/>
  <c r="C68" i="118" s="1"/>
  <c r="C75" i="118" s="1"/>
  <c r="C71" i="118"/>
  <c r="C50" i="118"/>
  <c r="C51" i="118" s="1"/>
  <c r="C73" i="118" s="1"/>
  <c r="C67" i="117"/>
  <c r="C68" i="117" s="1"/>
  <c r="C75" i="117" s="1"/>
  <c r="C47" i="117"/>
  <c r="C72" i="117" s="1"/>
  <c r="C51" i="117"/>
  <c r="C73" i="117" s="1"/>
  <c r="C54" i="117"/>
  <c r="C71" i="117"/>
  <c r="C29" i="81"/>
  <c r="D56" i="118" l="1"/>
  <c r="D45" i="118"/>
  <c r="D57" i="118"/>
  <c r="D53" i="118"/>
  <c r="D54" i="118"/>
  <c r="D55" i="118"/>
  <c r="D57" i="117"/>
  <c r="D53" i="117"/>
  <c r="D45" i="117"/>
  <c r="D54" i="117"/>
  <c r="D55" i="117"/>
  <c r="D56" i="117"/>
  <c r="D57" i="121"/>
  <c r="D53" i="121"/>
  <c r="D54" i="121"/>
  <c r="D56" i="121"/>
  <c r="D45" i="121"/>
  <c r="D55" i="121"/>
  <c r="D55" i="119"/>
  <c r="D56" i="119"/>
  <c r="D45" i="119"/>
  <c r="D53" i="119"/>
  <c r="D57" i="119"/>
  <c r="D54" i="119"/>
  <c r="D54" i="120"/>
  <c r="D57" i="120"/>
  <c r="D53" i="120"/>
  <c r="D55" i="120"/>
  <c r="D56" i="120"/>
  <c r="D45" i="120"/>
  <c r="D63" i="118"/>
  <c r="D49" i="117"/>
  <c r="D64" i="121"/>
  <c r="D37" i="119"/>
  <c r="D41" i="120"/>
  <c r="D39" i="119"/>
  <c r="D50" i="119"/>
  <c r="D44" i="119"/>
  <c r="D36" i="119"/>
  <c r="D60" i="120"/>
  <c r="D36" i="120"/>
  <c r="D60" i="117"/>
  <c r="D65" i="117"/>
  <c r="D49" i="120"/>
  <c r="D38" i="119"/>
  <c r="D66" i="120"/>
  <c r="D67" i="120" s="1"/>
  <c r="D64" i="120"/>
  <c r="D40" i="120"/>
  <c r="D49" i="119"/>
  <c r="D66" i="119"/>
  <c r="D67" i="119" s="1"/>
  <c r="D41" i="119"/>
  <c r="D39" i="120"/>
  <c r="D44" i="120"/>
  <c r="D34" i="117"/>
  <c r="D35" i="117"/>
  <c r="D61" i="119"/>
  <c r="D35" i="119"/>
  <c r="D62" i="119"/>
  <c r="D65" i="120"/>
  <c r="D34" i="120"/>
  <c r="D38" i="120"/>
  <c r="D37" i="120"/>
  <c r="D39" i="117"/>
  <c r="D34" i="118"/>
  <c r="D61" i="117"/>
  <c r="D60" i="118"/>
  <c r="D60" i="119"/>
  <c r="D34" i="119"/>
  <c r="D50" i="120"/>
  <c r="D61" i="120"/>
  <c r="D63" i="120"/>
  <c r="D35" i="120"/>
  <c r="D62" i="120"/>
  <c r="D63" i="121"/>
  <c r="D38" i="117"/>
  <c r="D36" i="117"/>
  <c r="D64" i="117"/>
  <c r="D38" i="118"/>
  <c r="D40" i="121"/>
  <c r="D41" i="117"/>
  <c r="D50" i="117"/>
  <c r="D40" i="117"/>
  <c r="D66" i="117"/>
  <c r="D67" i="117" s="1"/>
  <c r="D62" i="117"/>
  <c r="D39" i="118"/>
  <c r="D61" i="121"/>
  <c r="D35" i="121"/>
  <c r="D38" i="121"/>
  <c r="D37" i="121"/>
  <c r="D35" i="118"/>
  <c r="D50" i="121"/>
  <c r="D44" i="121"/>
  <c r="D39" i="121"/>
  <c r="D60" i="121"/>
  <c r="D41" i="121"/>
  <c r="D49" i="121"/>
  <c r="D36" i="121"/>
  <c r="D62" i="121"/>
  <c r="D44" i="117"/>
  <c r="D37" i="117"/>
  <c r="D63" i="117"/>
  <c r="D40" i="118"/>
  <c r="D44" i="118"/>
  <c r="D47" i="118" s="1"/>
  <c r="D72" i="118" s="1"/>
  <c r="D65" i="119"/>
  <c r="D63" i="119"/>
  <c r="D64" i="119"/>
  <c r="D40" i="119"/>
  <c r="D65" i="121"/>
  <c r="D66" i="121"/>
  <c r="D67" i="121" s="1"/>
  <c r="D68" i="121" s="1"/>
  <c r="D75" i="121" s="1"/>
  <c r="D34" i="121"/>
  <c r="D49" i="118"/>
  <c r="D50" i="118"/>
  <c r="D65" i="118"/>
  <c r="D64" i="118"/>
  <c r="D37" i="118"/>
  <c r="D61" i="118"/>
  <c r="D36" i="118"/>
  <c r="D62" i="118"/>
  <c r="D41" i="118"/>
  <c r="D66" i="118"/>
  <c r="D67" i="118" s="1"/>
  <c r="C51" i="121"/>
  <c r="C73" i="121" s="1"/>
  <c r="C47" i="121"/>
  <c r="C72" i="121" s="1"/>
  <c r="C58" i="121"/>
  <c r="C74" i="121" s="1"/>
  <c r="C47" i="120"/>
  <c r="C72" i="120" s="1"/>
  <c r="C76" i="120" s="1"/>
  <c r="C76" i="119"/>
  <c r="C47" i="118"/>
  <c r="C72" i="118" s="1"/>
  <c r="C76" i="118" s="1"/>
  <c r="C58" i="117"/>
  <c r="C74" i="117" s="1"/>
  <c r="C76" i="117" s="1"/>
  <c r="D47" i="119" l="1"/>
  <c r="D72" i="119" s="1"/>
  <c r="C76" i="121"/>
  <c r="D51" i="117"/>
  <c r="D73" i="117" s="1"/>
  <c r="D47" i="121"/>
  <c r="D72" i="121" s="1"/>
  <c r="D51" i="119"/>
  <c r="D73" i="119" s="1"/>
  <c r="D51" i="120"/>
  <c r="D73" i="120" s="1"/>
  <c r="D68" i="119"/>
  <c r="D75" i="119" s="1"/>
  <c r="D47" i="120"/>
  <c r="D72" i="120" s="1"/>
  <c r="D58" i="120"/>
  <c r="D74" i="120" s="1"/>
  <c r="D42" i="119"/>
  <c r="D71" i="119" s="1"/>
  <c r="D51" i="118"/>
  <c r="D73" i="118" s="1"/>
  <c r="D42" i="120"/>
  <c r="D71" i="120" s="1"/>
  <c r="D58" i="119"/>
  <c r="D74" i="119" s="1"/>
  <c r="D42" i="117"/>
  <c r="D71" i="117" s="1"/>
  <c r="D68" i="120"/>
  <c r="D75" i="120" s="1"/>
  <c r="D42" i="121"/>
  <c r="D71" i="121" s="1"/>
  <c r="D51" i="121"/>
  <c r="D73" i="121" s="1"/>
  <c r="D68" i="117"/>
  <c r="D75" i="117" s="1"/>
  <c r="D58" i="117"/>
  <c r="D74" i="117" s="1"/>
  <c r="D58" i="121"/>
  <c r="D74" i="121" s="1"/>
  <c r="D58" i="118"/>
  <c r="D74" i="118" s="1"/>
  <c r="D47" i="117"/>
  <c r="D72" i="117" s="1"/>
  <c r="D68" i="118"/>
  <c r="D75" i="118" s="1"/>
  <c r="D42" i="118"/>
  <c r="D71" i="118" s="1"/>
  <c r="N21" i="81"/>
  <c r="N20" i="81"/>
  <c r="N19" i="81"/>
  <c r="N7" i="81"/>
  <c r="N6" i="81"/>
  <c r="N5" i="81"/>
  <c r="M5" i="81"/>
  <c r="G5" i="81"/>
  <c r="D76" i="120" l="1"/>
  <c r="D76" i="119"/>
  <c r="D76" i="121"/>
  <c r="D76" i="117"/>
  <c r="D76" i="118"/>
  <c r="B3" i="1" l="1"/>
  <c r="O5" i="81" l="1"/>
  <c r="D17" i="83"/>
  <c r="D27" i="119" l="1"/>
  <c r="D31" i="119" s="1"/>
  <c r="D78" i="119" s="1"/>
  <c r="D27" i="118"/>
  <c r="D31" i="118" s="1"/>
  <c r="D78" i="118" s="1"/>
  <c r="D27" i="117"/>
  <c r="D31" i="117" s="1"/>
  <c r="D78" i="117" s="1"/>
  <c r="D27" i="120"/>
  <c r="D31" i="120" s="1"/>
  <c r="D78" i="120" s="1"/>
  <c r="D27" i="121"/>
  <c r="D31" i="121" s="1"/>
  <c r="D78" i="121" s="1"/>
  <c r="D28" i="117"/>
  <c r="D28" i="121"/>
  <c r="D28" i="120"/>
  <c r="D28" i="119"/>
  <c r="D28" i="118"/>
  <c r="D28" i="83"/>
  <c r="D28" i="99"/>
  <c r="D28" i="92"/>
  <c r="D28" i="96"/>
  <c r="D28" i="1"/>
  <c r="D28" i="84"/>
  <c r="D28" i="88"/>
  <c r="D28" i="93"/>
  <c r="D28" i="104"/>
  <c r="D28" i="85"/>
  <c r="D28" i="100"/>
  <c r="D28" i="94"/>
  <c r="D28" i="105"/>
  <c r="D28" i="98"/>
  <c r="D28" i="86"/>
  <c r="D28" i="89"/>
  <c r="D28" i="95"/>
  <c r="D28" i="106"/>
  <c r="D27" i="85"/>
  <c r="D27" i="100"/>
  <c r="D27" i="94"/>
  <c r="D27" i="105"/>
  <c r="D27" i="104"/>
  <c r="D27" i="98"/>
  <c r="D27" i="86"/>
  <c r="D27" i="89"/>
  <c r="D27" i="95"/>
  <c r="D27" i="106"/>
  <c r="D27" i="83"/>
  <c r="D27" i="99"/>
  <c r="D27" i="92"/>
  <c r="D27" i="96"/>
  <c r="D27" i="1"/>
  <c r="D27" i="84"/>
  <c r="D27" i="88"/>
  <c r="D27" i="93"/>
  <c r="C65" i="93"/>
  <c r="C64" i="93"/>
  <c r="C63" i="93"/>
  <c r="C62" i="93"/>
  <c r="C65" i="92"/>
  <c r="C64" i="92"/>
  <c r="C63" i="92"/>
  <c r="C62" i="92"/>
  <c r="C65" i="89"/>
  <c r="C64" i="89"/>
  <c r="C63" i="89"/>
  <c r="C62" i="89"/>
  <c r="C65" i="100"/>
  <c r="C64" i="100"/>
  <c r="C63" i="100"/>
  <c r="C62" i="100"/>
  <c r="C65" i="88"/>
  <c r="C64" i="88"/>
  <c r="C63" i="88"/>
  <c r="C62" i="88"/>
  <c r="C65" i="99"/>
  <c r="C64" i="99"/>
  <c r="C63" i="99"/>
  <c r="C62" i="99"/>
  <c r="C65" i="86"/>
  <c r="C64" i="86"/>
  <c r="C63" i="86"/>
  <c r="C62" i="86"/>
  <c r="C65" i="85"/>
  <c r="C64" i="85"/>
  <c r="C63" i="85"/>
  <c r="C62" i="85"/>
  <c r="C65" i="84"/>
  <c r="C64" i="84"/>
  <c r="C63" i="84"/>
  <c r="C62" i="84"/>
  <c r="C65" i="83"/>
  <c r="C64" i="83"/>
  <c r="C63" i="83"/>
  <c r="C62" i="83"/>
  <c r="C65" i="98"/>
  <c r="C64" i="98"/>
  <c r="C63" i="98"/>
  <c r="C62" i="98"/>
  <c r="C65" i="1"/>
  <c r="C64" i="1"/>
  <c r="C63" i="1"/>
  <c r="C62" i="1"/>
  <c r="D81" i="120" l="1"/>
  <c r="D81" i="117"/>
  <c r="D81" i="118"/>
  <c r="D81" i="121"/>
  <c r="D81" i="119"/>
  <c r="D8" i="98"/>
  <c r="B8" i="98" s="1"/>
  <c r="A22" i="70"/>
  <c r="C22" i="70" s="1"/>
  <c r="A5" i="70"/>
  <c r="C5" i="70" s="1"/>
  <c r="A6" i="70"/>
  <c r="C6" i="70" s="1"/>
  <c r="C83" i="1"/>
  <c r="C90" i="1" s="1"/>
  <c r="C61" i="1"/>
  <c r="C57" i="1"/>
  <c r="G55" i="1"/>
  <c r="C55" i="1"/>
  <c r="C54" i="1"/>
  <c r="C53" i="1"/>
  <c r="C49" i="1"/>
  <c r="C44" i="1"/>
  <c r="C42" i="1"/>
  <c r="D13" i="1"/>
  <c r="D10" i="1"/>
  <c r="B10" i="1" s="1"/>
  <c r="D9" i="1"/>
  <c r="D8" i="1"/>
  <c r="B8" i="1" s="1"/>
  <c r="D7" i="1"/>
  <c r="B4" i="1"/>
  <c r="B2" i="1"/>
  <c r="B5" i="70" s="1"/>
  <c r="C83" i="98"/>
  <c r="C90" i="98" s="1"/>
  <c r="C61" i="98"/>
  <c r="C57" i="98"/>
  <c r="G55" i="98"/>
  <c r="C55" i="98"/>
  <c r="C54" i="98"/>
  <c r="C53" i="98"/>
  <c r="C49" i="98"/>
  <c r="C44" i="98"/>
  <c r="C42" i="98"/>
  <c r="D13" i="98"/>
  <c r="D10" i="98"/>
  <c r="B10" i="98" s="1"/>
  <c r="D9" i="98"/>
  <c r="D7" i="98"/>
  <c r="B4" i="98"/>
  <c r="B3" i="98"/>
  <c r="B2" i="98"/>
  <c r="B6" i="70" s="1"/>
  <c r="C83" i="106"/>
  <c r="C90" i="106" s="1"/>
  <c r="C65" i="106"/>
  <c r="C64" i="106"/>
  <c r="C63" i="106"/>
  <c r="C62" i="106"/>
  <c r="C61" i="106"/>
  <c r="C57" i="106"/>
  <c r="G55" i="106"/>
  <c r="C55" i="106"/>
  <c r="C54" i="106"/>
  <c r="C53" i="106"/>
  <c r="C49" i="106"/>
  <c r="C44" i="106"/>
  <c r="C42" i="106"/>
  <c r="D13" i="106"/>
  <c r="D10" i="106"/>
  <c r="B10" i="106" s="1"/>
  <c r="D9" i="106"/>
  <c r="D8" i="106"/>
  <c r="B8" i="106" s="1"/>
  <c r="D7" i="106"/>
  <c r="B4" i="106"/>
  <c r="B3" i="106"/>
  <c r="B2" i="106"/>
  <c r="B22" i="70" s="1"/>
  <c r="C60" i="98"/>
  <c r="C66" i="98" s="1"/>
  <c r="C60" i="1"/>
  <c r="C66" i="1" s="1"/>
  <c r="C56" i="98" l="1"/>
  <c r="D82" i="121"/>
  <c r="D93" i="121" s="1"/>
  <c r="D88" i="121" s="1"/>
  <c r="D82" i="119"/>
  <c r="D93" i="119" s="1"/>
  <c r="D88" i="119" s="1"/>
  <c r="D82" i="117"/>
  <c r="D93" i="117" s="1"/>
  <c r="D88" i="117" s="1"/>
  <c r="D82" i="118"/>
  <c r="D93" i="118" s="1"/>
  <c r="D88" i="118" s="1"/>
  <c r="D82" i="120"/>
  <c r="D93" i="120" s="1"/>
  <c r="D88" i="120" s="1"/>
  <c r="C56" i="1"/>
  <c r="C58" i="98"/>
  <c r="C74" i="98" s="1"/>
  <c r="D15" i="1"/>
  <c r="C58" i="1"/>
  <c r="C74" i="1" s="1"/>
  <c r="C67" i="1"/>
  <c r="C68" i="1" s="1"/>
  <c r="C75" i="1" s="1"/>
  <c r="C71" i="1"/>
  <c r="C47" i="1"/>
  <c r="C72" i="1" s="1"/>
  <c r="C50" i="1"/>
  <c r="D15" i="98"/>
  <c r="C67" i="98"/>
  <c r="C68" i="98" s="1"/>
  <c r="C75" i="98" s="1"/>
  <c r="C71" i="98"/>
  <c r="C50" i="98"/>
  <c r="D15" i="106"/>
  <c r="C56" i="106"/>
  <c r="C71" i="106"/>
  <c r="C47" i="106"/>
  <c r="C72" i="106" s="1"/>
  <c r="C50" i="106"/>
  <c r="D40" i="106" l="1"/>
  <c r="D54" i="106"/>
  <c r="D55" i="106"/>
  <c r="D57" i="106"/>
  <c r="D53" i="106"/>
  <c r="D56" i="106"/>
  <c r="D45" i="106"/>
  <c r="D56" i="1"/>
  <c r="D45" i="1"/>
  <c r="D55" i="1"/>
  <c r="D57" i="1"/>
  <c r="D53" i="1"/>
  <c r="D54" i="1"/>
  <c r="D54" i="98"/>
  <c r="D55" i="98"/>
  <c r="D57" i="98"/>
  <c r="D53" i="98"/>
  <c r="D56" i="98"/>
  <c r="D45" i="98"/>
  <c r="D24" i="70"/>
  <c r="E24" i="70" s="1"/>
  <c r="F24" i="70" s="1"/>
  <c r="D85" i="117"/>
  <c r="D23" i="70"/>
  <c r="E23" i="70" s="1"/>
  <c r="F23" i="70" s="1"/>
  <c r="D87" i="119"/>
  <c r="D25" i="70"/>
  <c r="E25" i="70" s="1"/>
  <c r="F25" i="70" s="1"/>
  <c r="D26" i="70"/>
  <c r="E26" i="70" s="1"/>
  <c r="F26" i="70" s="1"/>
  <c r="D27" i="70"/>
  <c r="E27" i="70" s="1"/>
  <c r="F27" i="70" s="1"/>
  <c r="D87" i="117"/>
  <c r="D85" i="119"/>
  <c r="D84" i="117"/>
  <c r="D84" i="119"/>
  <c r="D84" i="118"/>
  <c r="D85" i="118"/>
  <c r="D87" i="118"/>
  <c r="D85" i="121"/>
  <c r="D84" i="121"/>
  <c r="D87" i="121"/>
  <c r="D84" i="120"/>
  <c r="D87" i="120"/>
  <c r="D85" i="120"/>
  <c r="D38" i="1"/>
  <c r="D37" i="1"/>
  <c r="D61" i="106"/>
  <c r="D36" i="1"/>
  <c r="D66" i="1"/>
  <c r="D67" i="1" s="1"/>
  <c r="D40" i="1"/>
  <c r="D44" i="1"/>
  <c r="D39" i="1"/>
  <c r="D63" i="1"/>
  <c r="D64" i="1"/>
  <c r="D61" i="1"/>
  <c r="D65" i="1"/>
  <c r="D62" i="1"/>
  <c r="D50" i="1"/>
  <c r="D49" i="1"/>
  <c r="D34" i="1"/>
  <c r="D35" i="1"/>
  <c r="D60" i="1"/>
  <c r="D41" i="1"/>
  <c r="D38" i="106"/>
  <c r="D62" i="98"/>
  <c r="D41" i="106"/>
  <c r="D50" i="98"/>
  <c r="D36" i="98"/>
  <c r="C76" i="1"/>
  <c r="C51" i="1"/>
  <c r="C73" i="1" s="1"/>
  <c r="D37" i="98"/>
  <c r="D39" i="98"/>
  <c r="D60" i="98"/>
  <c r="D38" i="98"/>
  <c r="D65" i="98"/>
  <c r="D44" i="98"/>
  <c r="D61" i="98"/>
  <c r="D66" i="98"/>
  <c r="D67" i="98" s="1"/>
  <c r="D35" i="98"/>
  <c r="D63" i="98"/>
  <c r="D49" i="98"/>
  <c r="D34" i="98"/>
  <c r="D64" i="98"/>
  <c r="D40" i="98"/>
  <c r="D41" i="98"/>
  <c r="C51" i="98"/>
  <c r="C73" i="98" s="1"/>
  <c r="C47" i="98"/>
  <c r="C72" i="98" s="1"/>
  <c r="D50" i="106"/>
  <c r="D62" i="106"/>
  <c r="D64" i="106"/>
  <c r="D65" i="106"/>
  <c r="D34" i="106"/>
  <c r="D36" i="106"/>
  <c r="D63" i="106"/>
  <c r="D35" i="106"/>
  <c r="D37" i="106"/>
  <c r="D49" i="106"/>
  <c r="D44" i="106"/>
  <c r="D39" i="106"/>
  <c r="C51" i="106"/>
  <c r="C73" i="106" s="1"/>
  <c r="C58" i="106"/>
  <c r="C74" i="106" s="1"/>
  <c r="C76" i="98" l="1"/>
  <c r="D83" i="121"/>
  <c r="D90" i="121" s="1"/>
  <c r="D83" i="118"/>
  <c r="D90" i="118" s="1"/>
  <c r="D83" i="119"/>
  <c r="D90" i="119" s="1"/>
  <c r="D83" i="120"/>
  <c r="D90" i="120" s="1"/>
  <c r="D83" i="117"/>
  <c r="D90" i="117" s="1"/>
  <c r="D47" i="106"/>
  <c r="D72" i="106" s="1"/>
  <c r="D68" i="1"/>
  <c r="D75" i="1" s="1"/>
  <c r="D47" i="1"/>
  <c r="D72" i="1" s="1"/>
  <c r="D51" i="1"/>
  <c r="D73" i="1" s="1"/>
  <c r="D58" i="1"/>
  <c r="D74" i="1" s="1"/>
  <c r="D42" i="1"/>
  <c r="D71" i="1" s="1"/>
  <c r="D51" i="106"/>
  <c r="D73" i="106" s="1"/>
  <c r="D47" i="98"/>
  <c r="D72" i="98" s="1"/>
  <c r="D58" i="106"/>
  <c r="D74" i="106" s="1"/>
  <c r="D51" i="98"/>
  <c r="D73" i="98" s="1"/>
  <c r="D68" i="98"/>
  <c r="D75" i="98" s="1"/>
  <c r="D58" i="98"/>
  <c r="D74" i="98" s="1"/>
  <c r="D42" i="98"/>
  <c r="D71" i="98" s="1"/>
  <c r="D42" i="106"/>
  <c r="D71" i="106" s="1"/>
  <c r="D76" i="1" l="1"/>
  <c r="D76" i="98"/>
  <c r="D10" i="93" l="1"/>
  <c r="D18" i="106"/>
  <c r="N18" i="81"/>
  <c r="N17" i="81"/>
  <c r="N16" i="81"/>
  <c r="N15" i="81"/>
  <c r="N14" i="81"/>
  <c r="N13" i="81"/>
  <c r="N12" i="81"/>
  <c r="N11" i="81"/>
  <c r="N10" i="81"/>
  <c r="N9" i="81"/>
  <c r="N8" i="81"/>
  <c r="D18" i="1"/>
  <c r="D17" i="106"/>
  <c r="D17" i="98"/>
  <c r="D17" i="1"/>
  <c r="D24" i="106" l="1"/>
  <c r="D24" i="1"/>
  <c r="D18" i="98"/>
  <c r="D24" i="98" s="1"/>
  <c r="D31" i="106"/>
  <c r="D31" i="98"/>
  <c r="D31" i="1"/>
  <c r="C60" i="106"/>
  <c r="C65" i="94"/>
  <c r="C65" i="95"/>
  <c r="C65" i="96"/>
  <c r="C65" i="104"/>
  <c r="C65" i="105"/>
  <c r="C64" i="94"/>
  <c r="C64" i="95"/>
  <c r="C64" i="96"/>
  <c r="C64" i="104"/>
  <c r="C64" i="105"/>
  <c r="C63" i="94"/>
  <c r="C63" i="95"/>
  <c r="C63" i="96"/>
  <c r="C63" i="104"/>
  <c r="C63" i="105"/>
  <c r="C62" i="94"/>
  <c r="C62" i="95"/>
  <c r="C62" i="96"/>
  <c r="C62" i="104"/>
  <c r="C62" i="105"/>
  <c r="D78" i="98" l="1"/>
  <c r="D81" i="98" s="1"/>
  <c r="D82" i="98" s="1"/>
  <c r="D93" i="98" s="1"/>
  <c r="D88" i="98" s="1"/>
  <c r="C66" i="106"/>
  <c r="D60" i="106"/>
  <c r="D78" i="1"/>
  <c r="D6" i="70" l="1"/>
  <c r="D81" i="1"/>
  <c r="D82" i="1" s="1"/>
  <c r="D85" i="98"/>
  <c r="D87" i="98"/>
  <c r="D84" i="98"/>
  <c r="C67" i="106"/>
  <c r="C68" i="106" s="1"/>
  <c r="C75" i="106" s="1"/>
  <c r="C76" i="106" s="1"/>
  <c r="D66" i="106"/>
  <c r="D67" i="106" s="1"/>
  <c r="D68" i="106" s="1"/>
  <c r="D75" i="106" s="1"/>
  <c r="D76" i="106" s="1"/>
  <c r="D78" i="106" s="1"/>
  <c r="D93" i="1" l="1"/>
  <c r="D88" i="1" s="1"/>
  <c r="D83" i="98"/>
  <c r="D90" i="98" s="1"/>
  <c r="D81" i="106"/>
  <c r="D82" i="106" s="1"/>
  <c r="D93" i="106" s="1"/>
  <c r="D88" i="106" s="1"/>
  <c r="A13" i="70"/>
  <c r="C13" i="70" s="1"/>
  <c r="A11" i="70"/>
  <c r="C11" i="70" s="1"/>
  <c r="A21" i="70"/>
  <c r="C21" i="70" s="1"/>
  <c r="A20" i="70"/>
  <c r="C20" i="70" s="1"/>
  <c r="D13" i="105"/>
  <c r="D9" i="105"/>
  <c r="D13" i="104"/>
  <c r="D8" i="93"/>
  <c r="D8" i="85"/>
  <c r="D8" i="84"/>
  <c r="C83" i="105"/>
  <c r="C90" i="105" s="1"/>
  <c r="C61" i="105"/>
  <c r="C60" i="105"/>
  <c r="C57" i="105"/>
  <c r="G55" i="105"/>
  <c r="C55" i="105"/>
  <c r="C53" i="105"/>
  <c r="C49" i="105"/>
  <c r="C44" i="105"/>
  <c r="C42" i="105"/>
  <c r="D10" i="105"/>
  <c r="B10" i="105" s="1"/>
  <c r="D8" i="105"/>
  <c r="B8" i="105" s="1"/>
  <c r="D7" i="105"/>
  <c r="B4" i="105"/>
  <c r="B3" i="105"/>
  <c r="B2" i="105"/>
  <c r="C83" i="104"/>
  <c r="C90" i="104" s="1"/>
  <c r="C61" i="104"/>
  <c r="C60" i="104"/>
  <c r="C57" i="104"/>
  <c r="G55" i="104"/>
  <c r="C55" i="104"/>
  <c r="C53" i="104"/>
  <c r="C49" i="104"/>
  <c r="C44" i="104"/>
  <c r="C42" i="104"/>
  <c r="D10" i="104"/>
  <c r="B10" i="104" s="1"/>
  <c r="D9" i="104"/>
  <c r="D8" i="104"/>
  <c r="B8" i="104" s="1"/>
  <c r="D7" i="104"/>
  <c r="B4" i="104"/>
  <c r="B3" i="104"/>
  <c r="B2" i="104"/>
  <c r="B20" i="70" s="1"/>
  <c r="C83" i="100"/>
  <c r="C90" i="100" s="1"/>
  <c r="C61" i="100"/>
  <c r="C60" i="100"/>
  <c r="C57" i="100"/>
  <c r="G55" i="100"/>
  <c r="C55" i="100"/>
  <c r="C53" i="100"/>
  <c r="C54" i="100" s="1"/>
  <c r="C49" i="100"/>
  <c r="C44" i="100"/>
  <c r="C47" i="100" s="1"/>
  <c r="C72" i="100" s="1"/>
  <c r="C42" i="100"/>
  <c r="D13" i="100"/>
  <c r="D10" i="100"/>
  <c r="B10" i="100" s="1"/>
  <c r="D9" i="100"/>
  <c r="D8" i="100"/>
  <c r="B8" i="100" s="1"/>
  <c r="D7" i="100"/>
  <c r="B4" i="100"/>
  <c r="B3" i="100"/>
  <c r="B2" i="100"/>
  <c r="D17" i="100"/>
  <c r="C83" i="99"/>
  <c r="C90" i="99" s="1"/>
  <c r="C61" i="99"/>
  <c r="C60" i="99"/>
  <c r="C57" i="99"/>
  <c r="G55" i="99"/>
  <c r="C55" i="99"/>
  <c r="C53" i="99"/>
  <c r="C49" i="99"/>
  <c r="C44" i="99"/>
  <c r="C42" i="99"/>
  <c r="D13" i="99"/>
  <c r="D10" i="99"/>
  <c r="B10" i="99" s="1"/>
  <c r="D9" i="99"/>
  <c r="D8" i="99"/>
  <c r="B8" i="99" s="1"/>
  <c r="D7" i="99"/>
  <c r="B4" i="99"/>
  <c r="B3" i="99"/>
  <c r="B2" i="99"/>
  <c r="D17" i="99"/>
  <c r="A19" i="70"/>
  <c r="C19" i="70" s="1"/>
  <c r="A18" i="70"/>
  <c r="C18" i="70" s="1"/>
  <c r="A17" i="70"/>
  <c r="C17" i="70" s="1"/>
  <c r="A16" i="70"/>
  <c r="C16" i="70" s="1"/>
  <c r="A15" i="70"/>
  <c r="C15" i="70" s="1"/>
  <c r="A14" i="70"/>
  <c r="C14" i="70" s="1"/>
  <c r="A12" i="70"/>
  <c r="C12" i="70" s="1"/>
  <c r="A10" i="70"/>
  <c r="C10" i="70" s="1"/>
  <c r="A9" i="70"/>
  <c r="C9" i="70" s="1"/>
  <c r="A8" i="70"/>
  <c r="C8" i="70" s="1"/>
  <c r="A7" i="70"/>
  <c r="C7" i="70" s="1"/>
  <c r="C83" i="96"/>
  <c r="C90" i="96" s="1"/>
  <c r="C61" i="96"/>
  <c r="C57" i="96"/>
  <c r="G55" i="96"/>
  <c r="C55" i="96"/>
  <c r="C54" i="96"/>
  <c r="C53" i="96"/>
  <c r="C49" i="96"/>
  <c r="C44" i="96"/>
  <c r="C42" i="96"/>
  <c r="D9" i="96"/>
  <c r="D7" i="96"/>
  <c r="B4" i="96"/>
  <c r="B3" i="96"/>
  <c r="B2" i="96"/>
  <c r="C83" i="95"/>
  <c r="C90" i="95" s="1"/>
  <c r="C61" i="95"/>
  <c r="C57" i="95"/>
  <c r="G55" i="95"/>
  <c r="C55" i="95"/>
  <c r="C53" i="95"/>
  <c r="C49" i="95"/>
  <c r="C44" i="95"/>
  <c r="C42" i="95"/>
  <c r="D9" i="95"/>
  <c r="D8" i="95"/>
  <c r="B8" i="95" s="1"/>
  <c r="D7" i="95"/>
  <c r="B4" i="95"/>
  <c r="B3" i="95"/>
  <c r="B2" i="95"/>
  <c r="C83" i="94"/>
  <c r="C90" i="94" s="1"/>
  <c r="C61" i="94"/>
  <c r="C57" i="94"/>
  <c r="G55" i="94"/>
  <c r="C55" i="94"/>
  <c r="C54" i="94"/>
  <c r="C53" i="94"/>
  <c r="C49" i="94"/>
  <c r="C44" i="94"/>
  <c r="C42" i="94"/>
  <c r="D8" i="94"/>
  <c r="D7" i="94"/>
  <c r="B4" i="94"/>
  <c r="B3" i="94"/>
  <c r="B2" i="94"/>
  <c r="C83" i="93"/>
  <c r="C90" i="93" s="1"/>
  <c r="C61" i="93"/>
  <c r="C57" i="93"/>
  <c r="G55" i="93"/>
  <c r="C55" i="93"/>
  <c r="C54" i="93"/>
  <c r="C53" i="93"/>
  <c r="C49" i="93"/>
  <c r="C44" i="93"/>
  <c r="C42" i="93"/>
  <c r="D7" i="93"/>
  <c r="D14" i="93" s="1"/>
  <c r="B4" i="93"/>
  <c r="B3" i="93"/>
  <c r="B2" i="93"/>
  <c r="C83" i="92"/>
  <c r="C90" i="92" s="1"/>
  <c r="C61" i="92"/>
  <c r="C60" i="92"/>
  <c r="C57" i="92"/>
  <c r="G55" i="92"/>
  <c r="C55" i="92"/>
  <c r="C54" i="92"/>
  <c r="C53" i="92"/>
  <c r="C49" i="92"/>
  <c r="C44" i="92"/>
  <c r="C42" i="92"/>
  <c r="D13" i="92"/>
  <c r="D10" i="92"/>
  <c r="B10" i="92" s="1"/>
  <c r="D8" i="92"/>
  <c r="D7" i="92"/>
  <c r="B4" i="92"/>
  <c r="B3" i="92"/>
  <c r="B2" i="92"/>
  <c r="C83" i="89"/>
  <c r="C90" i="89" s="1"/>
  <c r="C61" i="89"/>
  <c r="C60" i="89"/>
  <c r="C57" i="89"/>
  <c r="G55" i="89"/>
  <c r="C55" i="89"/>
  <c r="C56" i="89" s="1"/>
  <c r="C54" i="89"/>
  <c r="C53" i="89"/>
  <c r="C49" i="89"/>
  <c r="C44" i="89"/>
  <c r="C42" i="89"/>
  <c r="D13" i="89"/>
  <c r="D10" i="89"/>
  <c r="B10" i="89" s="1"/>
  <c r="D9" i="89"/>
  <c r="D7" i="89"/>
  <c r="B4" i="89"/>
  <c r="B3" i="89"/>
  <c r="B2" i="89"/>
  <c r="C83" i="88"/>
  <c r="C90" i="88" s="1"/>
  <c r="C61" i="88"/>
  <c r="C60" i="88"/>
  <c r="C57" i="88"/>
  <c r="G55" i="88"/>
  <c r="C55" i="88"/>
  <c r="C53" i="88"/>
  <c r="C54" i="88" s="1"/>
  <c r="C49" i="88"/>
  <c r="C44" i="88"/>
  <c r="C42" i="88"/>
  <c r="D13" i="88"/>
  <c r="D10" i="88"/>
  <c r="B10" i="88" s="1"/>
  <c r="D9" i="88"/>
  <c r="D7" i="88"/>
  <c r="B4" i="88"/>
  <c r="B3" i="88"/>
  <c r="B2" i="88"/>
  <c r="C83" i="86"/>
  <c r="C90" i="86" s="1"/>
  <c r="C61" i="86"/>
  <c r="C60" i="86"/>
  <c r="C57" i="86"/>
  <c r="G55" i="86"/>
  <c r="C55" i="86"/>
  <c r="C54" i="86"/>
  <c r="C53" i="86"/>
  <c r="C49" i="86"/>
  <c r="C44" i="86"/>
  <c r="C42" i="86"/>
  <c r="D13" i="86"/>
  <c r="D10" i="86"/>
  <c r="B10" i="86" s="1"/>
  <c r="D9" i="86"/>
  <c r="D8" i="86"/>
  <c r="B8" i="86" s="1"/>
  <c r="D7" i="86"/>
  <c r="B4" i="86"/>
  <c r="B3" i="86"/>
  <c r="B2" i="86"/>
  <c r="C83" i="85"/>
  <c r="C90" i="85" s="1"/>
  <c r="C61" i="85"/>
  <c r="C60" i="85"/>
  <c r="C57" i="85"/>
  <c r="G55" i="85"/>
  <c r="C55" i="85"/>
  <c r="C53" i="85"/>
  <c r="C54" i="85" s="1"/>
  <c r="C49" i="85"/>
  <c r="C44" i="85"/>
  <c r="C42" i="85"/>
  <c r="D13" i="85"/>
  <c r="D10" i="85"/>
  <c r="B10" i="85" s="1"/>
  <c r="D9" i="85"/>
  <c r="D7" i="85"/>
  <c r="B4" i="85"/>
  <c r="B3" i="85"/>
  <c r="B2" i="85"/>
  <c r="C83" i="84"/>
  <c r="C90" i="84" s="1"/>
  <c r="C61" i="84"/>
  <c r="C60" i="84"/>
  <c r="C57" i="84"/>
  <c r="G55" i="84"/>
  <c r="C55" i="84"/>
  <c r="C54" i="84"/>
  <c r="C53" i="84"/>
  <c r="C49" i="84"/>
  <c r="C44" i="84"/>
  <c r="C42" i="84"/>
  <c r="D13" i="84"/>
  <c r="D10" i="84"/>
  <c r="B10" i="84" s="1"/>
  <c r="D9" i="84"/>
  <c r="D7" i="84"/>
  <c r="B4" i="84"/>
  <c r="B3" i="84"/>
  <c r="B2" i="84"/>
  <c r="C83" i="83"/>
  <c r="C90" i="83" s="1"/>
  <c r="C61" i="83"/>
  <c r="C60" i="83"/>
  <c r="C57" i="83"/>
  <c r="G55" i="83"/>
  <c r="C55" i="83"/>
  <c r="C53" i="83"/>
  <c r="C54" i="83" s="1"/>
  <c r="C49" i="83"/>
  <c r="C44" i="83"/>
  <c r="C42" i="83"/>
  <c r="D13" i="83"/>
  <c r="D10" i="83"/>
  <c r="B10" i="83" s="1"/>
  <c r="D9" i="83"/>
  <c r="D8" i="83"/>
  <c r="D7" i="83"/>
  <c r="B4" i="83"/>
  <c r="B3" i="83"/>
  <c r="B2" i="83"/>
  <c r="C56" i="86" l="1"/>
  <c r="C56" i="85"/>
  <c r="C56" i="88"/>
  <c r="C56" i="104"/>
  <c r="C56" i="83"/>
  <c r="C56" i="95"/>
  <c r="C56" i="100"/>
  <c r="C28" i="70"/>
  <c r="D85" i="1"/>
  <c r="D87" i="1"/>
  <c r="D84" i="1"/>
  <c r="D5" i="70"/>
  <c r="D84" i="106"/>
  <c r="D22" i="70"/>
  <c r="E22" i="70" s="1"/>
  <c r="D87" i="106"/>
  <c r="D85" i="106"/>
  <c r="D15" i="104"/>
  <c r="D15" i="100"/>
  <c r="C66" i="83"/>
  <c r="C67" i="83" s="1"/>
  <c r="C68" i="83" s="1"/>
  <c r="C75" i="83" s="1"/>
  <c r="D15" i="85"/>
  <c r="C66" i="92"/>
  <c r="C67" i="92" s="1"/>
  <c r="C68" i="92" s="1"/>
  <c r="C75" i="92" s="1"/>
  <c r="C66" i="99"/>
  <c r="C67" i="99" s="1"/>
  <c r="C68" i="99" s="1"/>
  <c r="C75" i="99" s="1"/>
  <c r="D15" i="86"/>
  <c r="C66" i="88"/>
  <c r="C66" i="85"/>
  <c r="C67" i="85" s="1"/>
  <c r="C68" i="85" s="1"/>
  <c r="C75" i="85" s="1"/>
  <c r="C66" i="89"/>
  <c r="D15" i="83"/>
  <c r="D15" i="99"/>
  <c r="D15" i="105"/>
  <c r="C66" i="84"/>
  <c r="C66" i="100"/>
  <c r="C67" i="100" s="1"/>
  <c r="C68" i="100" s="1"/>
  <c r="C75" i="100" s="1"/>
  <c r="D15" i="84"/>
  <c r="C66" i="86"/>
  <c r="C67" i="86" s="1"/>
  <c r="C68" i="86" s="1"/>
  <c r="C75" i="86" s="1"/>
  <c r="C66" i="104"/>
  <c r="B10" i="93"/>
  <c r="C58" i="89"/>
  <c r="C74" i="89" s="1"/>
  <c r="C58" i="86"/>
  <c r="C74" i="86" s="1"/>
  <c r="C58" i="85"/>
  <c r="C74" i="85" s="1"/>
  <c r="C58" i="88"/>
  <c r="C74" i="88" s="1"/>
  <c r="C50" i="100"/>
  <c r="C51" i="100" s="1"/>
  <c r="C73" i="100" s="1"/>
  <c r="B13" i="70"/>
  <c r="B10" i="70"/>
  <c r="B11" i="70"/>
  <c r="B19" i="70"/>
  <c r="B21" i="70"/>
  <c r="D8" i="96"/>
  <c r="B8" i="96" s="1"/>
  <c r="D31" i="104"/>
  <c r="D31" i="105"/>
  <c r="D31" i="99"/>
  <c r="C66" i="105"/>
  <c r="C47" i="105"/>
  <c r="C72" i="105" s="1"/>
  <c r="C56" i="105"/>
  <c r="C71" i="105"/>
  <c r="C54" i="105"/>
  <c r="C50" i="105"/>
  <c r="C51" i="105" s="1"/>
  <c r="C73" i="105" s="1"/>
  <c r="C47" i="104"/>
  <c r="C72" i="104" s="1"/>
  <c r="C71" i="104"/>
  <c r="C54" i="104"/>
  <c r="C50" i="104"/>
  <c r="C51" i="104" s="1"/>
  <c r="C73" i="104" s="1"/>
  <c r="D31" i="100"/>
  <c r="D18" i="100"/>
  <c r="D24" i="100" s="1"/>
  <c r="C58" i="100"/>
  <c r="C74" i="100" s="1"/>
  <c r="C71" i="100"/>
  <c r="D18" i="99"/>
  <c r="D24" i="99" s="1"/>
  <c r="C47" i="99"/>
  <c r="C72" i="99" s="1"/>
  <c r="C56" i="99"/>
  <c r="C71" i="99"/>
  <c r="C54" i="99"/>
  <c r="C50" i="99"/>
  <c r="C51" i="99" s="1"/>
  <c r="C73" i="99" s="1"/>
  <c r="D10" i="94"/>
  <c r="B10" i="94" s="1"/>
  <c r="D31" i="85"/>
  <c r="B17" i="70"/>
  <c r="B9" i="70"/>
  <c r="B14" i="70"/>
  <c r="B16" i="70"/>
  <c r="B8" i="70"/>
  <c r="B12" i="70"/>
  <c r="B15" i="70"/>
  <c r="B7" i="70"/>
  <c r="B18" i="70"/>
  <c r="D31" i="83"/>
  <c r="C58" i="96"/>
  <c r="C74" i="96" s="1"/>
  <c r="C56" i="96"/>
  <c r="C71" i="96"/>
  <c r="C50" i="96"/>
  <c r="C51" i="96" s="1"/>
  <c r="C73" i="96" s="1"/>
  <c r="C47" i="96"/>
  <c r="C72" i="96" s="1"/>
  <c r="C58" i="95"/>
  <c r="C74" i="95" s="1"/>
  <c r="C47" i="95"/>
  <c r="C72" i="95" s="1"/>
  <c r="C54" i="95"/>
  <c r="C71" i="95"/>
  <c r="C50" i="95"/>
  <c r="C51" i="95" s="1"/>
  <c r="C73" i="95" s="1"/>
  <c r="C47" i="94"/>
  <c r="C72" i="94" s="1"/>
  <c r="C56" i="94"/>
  <c r="C58" i="94"/>
  <c r="C74" i="94" s="1"/>
  <c r="C71" i="94"/>
  <c r="B8" i="94"/>
  <c r="C50" i="94"/>
  <c r="C51" i="94" s="1"/>
  <c r="C73" i="94" s="1"/>
  <c r="C56" i="93"/>
  <c r="C58" i="93" s="1"/>
  <c r="C74" i="93" s="1"/>
  <c r="B8" i="93"/>
  <c r="C50" i="93"/>
  <c r="C51" i="93" s="1"/>
  <c r="C73" i="93" s="1"/>
  <c r="C47" i="93"/>
  <c r="C72" i="93" s="1"/>
  <c r="C71" i="93"/>
  <c r="C56" i="92"/>
  <c r="C58" i="92" s="1"/>
  <c r="C74" i="92" s="1"/>
  <c r="C71" i="92"/>
  <c r="C47" i="92"/>
  <c r="C72" i="92" s="1"/>
  <c r="B8" i="92"/>
  <c r="C50" i="92"/>
  <c r="C51" i="92" s="1"/>
  <c r="C73" i="92" s="1"/>
  <c r="C47" i="89"/>
  <c r="C72" i="89" s="1"/>
  <c r="C71" i="89"/>
  <c r="C50" i="89"/>
  <c r="C51" i="89" s="1"/>
  <c r="C73" i="89" s="1"/>
  <c r="C47" i="88"/>
  <c r="C72" i="88" s="1"/>
  <c r="C71" i="88"/>
  <c r="C50" i="88"/>
  <c r="C51" i="88" s="1"/>
  <c r="C73" i="88" s="1"/>
  <c r="C47" i="86"/>
  <c r="C72" i="86" s="1"/>
  <c r="C71" i="86"/>
  <c r="C50" i="86"/>
  <c r="C51" i="86" s="1"/>
  <c r="C73" i="86" s="1"/>
  <c r="C71" i="85"/>
  <c r="C47" i="85"/>
  <c r="C72" i="85" s="1"/>
  <c r="B8" i="85"/>
  <c r="C50" i="85"/>
  <c r="C51" i="85" s="1"/>
  <c r="C73" i="85" s="1"/>
  <c r="C47" i="84"/>
  <c r="C72" i="84" s="1"/>
  <c r="C56" i="84"/>
  <c r="C58" i="84" s="1"/>
  <c r="C74" i="84" s="1"/>
  <c r="C71" i="84"/>
  <c r="B8" i="84"/>
  <c r="C50" i="84"/>
  <c r="C51" i="84" s="1"/>
  <c r="C73" i="84" s="1"/>
  <c r="C58" i="83"/>
  <c r="C74" i="83" s="1"/>
  <c r="C47" i="83"/>
  <c r="C72" i="83" s="1"/>
  <c r="C71" i="83"/>
  <c r="B8" i="83"/>
  <c r="C50" i="83"/>
  <c r="C51" i="83" s="1"/>
  <c r="C73" i="83" s="1"/>
  <c r="D18" i="105"/>
  <c r="D18" i="86"/>
  <c r="D18" i="85"/>
  <c r="D18" i="84"/>
  <c r="D17" i="105"/>
  <c r="D17" i="104"/>
  <c r="D17" i="85"/>
  <c r="D17" i="84"/>
  <c r="C60" i="93"/>
  <c r="D10" i="96"/>
  <c r="B10" i="96" s="1"/>
  <c r="D9" i="94"/>
  <c r="D8" i="89"/>
  <c r="B8" i="89" s="1"/>
  <c r="D55" i="105" l="1"/>
  <c r="D56" i="105"/>
  <c r="D45" i="105"/>
  <c r="D54" i="105"/>
  <c r="D57" i="105"/>
  <c r="D53" i="105"/>
  <c r="D61" i="104"/>
  <c r="D56" i="104"/>
  <c r="D45" i="104"/>
  <c r="D57" i="104"/>
  <c r="D53" i="104"/>
  <c r="D55" i="104"/>
  <c r="D54" i="104"/>
  <c r="D60" i="84"/>
  <c r="D56" i="84"/>
  <c r="D45" i="84"/>
  <c r="D57" i="84"/>
  <c r="D53" i="84"/>
  <c r="D54" i="84"/>
  <c r="D55" i="84"/>
  <c r="D57" i="99"/>
  <c r="D53" i="99"/>
  <c r="D45" i="99"/>
  <c r="D54" i="99"/>
  <c r="D55" i="99"/>
  <c r="D56" i="99"/>
  <c r="D60" i="85"/>
  <c r="D55" i="85"/>
  <c r="D56" i="85"/>
  <c r="D45" i="85"/>
  <c r="D54" i="85"/>
  <c r="D57" i="85"/>
  <c r="D53" i="85"/>
  <c r="D60" i="83"/>
  <c r="D57" i="83"/>
  <c r="D53" i="83"/>
  <c r="D54" i="83"/>
  <c r="D45" i="83"/>
  <c r="D55" i="83"/>
  <c r="D56" i="83"/>
  <c r="D54" i="86"/>
  <c r="D53" i="86"/>
  <c r="D55" i="86"/>
  <c r="D45" i="86"/>
  <c r="D56" i="86"/>
  <c r="D57" i="86"/>
  <c r="D55" i="100"/>
  <c r="D56" i="100"/>
  <c r="D45" i="100"/>
  <c r="D57" i="100"/>
  <c r="D53" i="100"/>
  <c r="D54" i="100"/>
  <c r="D83" i="1"/>
  <c r="D90" i="1" s="1"/>
  <c r="F22" i="70"/>
  <c r="D83" i="106"/>
  <c r="D90" i="106" s="1"/>
  <c r="D60" i="105"/>
  <c r="D60" i="86"/>
  <c r="D17" i="86"/>
  <c r="D24" i="86" s="1"/>
  <c r="D17" i="88"/>
  <c r="D36" i="104"/>
  <c r="D60" i="100"/>
  <c r="D35" i="104"/>
  <c r="D60" i="104"/>
  <c r="D37" i="104"/>
  <c r="D66" i="104"/>
  <c r="D67" i="104" s="1"/>
  <c r="D44" i="104"/>
  <c r="D66" i="85"/>
  <c r="D67" i="85" s="1"/>
  <c r="D62" i="104"/>
  <c r="D65" i="104"/>
  <c r="D66" i="86"/>
  <c r="D67" i="86" s="1"/>
  <c r="D38" i="104"/>
  <c r="D50" i="104"/>
  <c r="D63" i="104"/>
  <c r="D39" i="100"/>
  <c r="D65" i="100"/>
  <c r="D66" i="105"/>
  <c r="D67" i="105" s="1"/>
  <c r="D66" i="100"/>
  <c r="D67" i="100" s="1"/>
  <c r="D41" i="104"/>
  <c r="D66" i="99"/>
  <c r="D67" i="99" s="1"/>
  <c r="D34" i="100"/>
  <c r="D66" i="84"/>
  <c r="D67" i="84" s="1"/>
  <c r="D49" i="104"/>
  <c r="D63" i="100"/>
  <c r="C67" i="89"/>
  <c r="C68" i="89" s="1"/>
  <c r="C75" i="89" s="1"/>
  <c r="C76" i="89" s="1"/>
  <c r="D40" i="104"/>
  <c r="D41" i="100"/>
  <c r="D62" i="100"/>
  <c r="D34" i="104"/>
  <c r="D64" i="104"/>
  <c r="D66" i="83"/>
  <c r="D67" i="83" s="1"/>
  <c r="D50" i="100"/>
  <c r="D38" i="100"/>
  <c r="D61" i="100"/>
  <c r="C67" i="88"/>
  <c r="C68" i="88" s="1"/>
  <c r="C75" i="88" s="1"/>
  <c r="C76" i="88" s="1"/>
  <c r="D44" i="100"/>
  <c r="D36" i="100"/>
  <c r="C67" i="84"/>
  <c r="C68" i="84" s="1"/>
  <c r="C75" i="84" s="1"/>
  <c r="C76" i="84" s="1"/>
  <c r="D39" i="104"/>
  <c r="D37" i="100"/>
  <c r="D49" i="100"/>
  <c r="D35" i="100"/>
  <c r="D40" i="100"/>
  <c r="D64" i="100"/>
  <c r="D65" i="99"/>
  <c r="D61" i="99"/>
  <c r="D49" i="99"/>
  <c r="D62" i="99"/>
  <c r="D63" i="99"/>
  <c r="D50" i="99"/>
  <c r="D41" i="99"/>
  <c r="D38" i="99"/>
  <c r="D39" i="99"/>
  <c r="D36" i="99"/>
  <c r="D64" i="99"/>
  <c r="D35" i="99"/>
  <c r="D34" i="99"/>
  <c r="D37" i="99"/>
  <c r="D44" i="99"/>
  <c r="D40" i="99"/>
  <c r="C67" i="105"/>
  <c r="C68" i="105" s="1"/>
  <c r="C75" i="105" s="1"/>
  <c r="C67" i="104"/>
  <c r="C68" i="104" s="1"/>
  <c r="C75" i="104" s="1"/>
  <c r="D61" i="105"/>
  <c r="D62" i="105"/>
  <c r="D63" i="105"/>
  <c r="D64" i="105"/>
  <c r="D65" i="105"/>
  <c r="D49" i="105"/>
  <c r="D50" i="105"/>
  <c r="D36" i="105"/>
  <c r="D41" i="105"/>
  <c r="D37" i="105"/>
  <c r="D35" i="105"/>
  <c r="D39" i="105"/>
  <c r="D44" i="105"/>
  <c r="D40" i="105"/>
  <c r="D34" i="105"/>
  <c r="D38" i="105"/>
  <c r="D44" i="85"/>
  <c r="D61" i="85"/>
  <c r="D49" i="85"/>
  <c r="D62" i="85"/>
  <c r="D63" i="85"/>
  <c r="D50" i="85"/>
  <c r="D64" i="85"/>
  <c r="D65" i="85"/>
  <c r="D41" i="85"/>
  <c r="D39" i="85"/>
  <c r="D35" i="85"/>
  <c r="D37" i="85"/>
  <c r="D40" i="85"/>
  <c r="D34" i="85"/>
  <c r="D36" i="85"/>
  <c r="D38" i="85"/>
  <c r="C66" i="93"/>
  <c r="D64" i="84"/>
  <c r="D65" i="84"/>
  <c r="D50" i="84"/>
  <c r="D61" i="84"/>
  <c r="D62" i="84"/>
  <c r="D37" i="84"/>
  <c r="D49" i="84"/>
  <c r="D35" i="84"/>
  <c r="D39" i="84"/>
  <c r="D63" i="84"/>
  <c r="D40" i="84"/>
  <c r="D41" i="84"/>
  <c r="D44" i="84"/>
  <c r="D34" i="84"/>
  <c r="D36" i="84"/>
  <c r="D38" i="84"/>
  <c r="D62" i="86"/>
  <c r="D37" i="86"/>
  <c r="D63" i="86"/>
  <c r="D64" i="86"/>
  <c r="D65" i="86"/>
  <c r="D49" i="86"/>
  <c r="D36" i="86"/>
  <c r="D41" i="86"/>
  <c r="D39" i="86"/>
  <c r="D61" i="86"/>
  <c r="D50" i="86"/>
  <c r="D35" i="86"/>
  <c r="D38" i="86"/>
  <c r="D44" i="86"/>
  <c r="D40" i="86"/>
  <c r="D34" i="86"/>
  <c r="D61" i="83"/>
  <c r="D49" i="83"/>
  <c r="D62" i="83"/>
  <c r="D63" i="83"/>
  <c r="D50" i="83"/>
  <c r="D64" i="83"/>
  <c r="D65" i="83"/>
  <c r="D44" i="83"/>
  <c r="D38" i="83"/>
  <c r="D40" i="83"/>
  <c r="D37" i="83"/>
  <c r="D34" i="83"/>
  <c r="D39" i="83"/>
  <c r="D35" i="83"/>
  <c r="D36" i="83"/>
  <c r="D41" i="83"/>
  <c r="D15" i="89"/>
  <c r="D60" i="99"/>
  <c r="C58" i="99"/>
  <c r="C74" i="99" s="1"/>
  <c r="C76" i="99" s="1"/>
  <c r="D24" i="105"/>
  <c r="C58" i="105"/>
  <c r="C74" i="105" s="1"/>
  <c r="C58" i="104"/>
  <c r="C74" i="104" s="1"/>
  <c r="D31" i="86"/>
  <c r="C60" i="96"/>
  <c r="C76" i="100"/>
  <c r="D17" i="93"/>
  <c r="D18" i="88"/>
  <c r="D31" i="93"/>
  <c r="D31" i="89"/>
  <c r="D17" i="95"/>
  <c r="D17" i="89"/>
  <c r="C60" i="95"/>
  <c r="D17" i="96"/>
  <c r="D31" i="94"/>
  <c r="C60" i="94"/>
  <c r="D8" i="88"/>
  <c r="D15" i="88" s="1"/>
  <c r="D13" i="93"/>
  <c r="D13" i="94"/>
  <c r="D15" i="94" s="1"/>
  <c r="D9" i="92"/>
  <c r="D9" i="93"/>
  <c r="D17" i="92"/>
  <c r="D17" i="94"/>
  <c r="D18" i="89"/>
  <c r="D31" i="92"/>
  <c r="D31" i="88"/>
  <c r="D31" i="96"/>
  <c r="D31" i="95"/>
  <c r="D31" i="84"/>
  <c r="D24" i="85"/>
  <c r="D24" i="84"/>
  <c r="D10" i="95"/>
  <c r="C76" i="92"/>
  <c r="C76" i="86"/>
  <c r="C76" i="85"/>
  <c r="C76" i="83"/>
  <c r="D18" i="92"/>
  <c r="D18" i="83"/>
  <c r="D24" i="83" s="1"/>
  <c r="D66" i="88" l="1"/>
  <c r="D67" i="88" s="1"/>
  <c r="D56" i="88"/>
  <c r="D45" i="88"/>
  <c r="D57" i="88"/>
  <c r="D53" i="88"/>
  <c r="D55" i="88"/>
  <c r="D54" i="88"/>
  <c r="D66" i="89"/>
  <c r="D67" i="89" s="1"/>
  <c r="D54" i="89"/>
  <c r="D55" i="89"/>
  <c r="D57" i="89"/>
  <c r="D56" i="89"/>
  <c r="D45" i="89"/>
  <c r="D53" i="89"/>
  <c r="D55" i="94"/>
  <c r="D54" i="94"/>
  <c r="D56" i="94"/>
  <c r="D45" i="94"/>
  <c r="D57" i="94"/>
  <c r="D53" i="94"/>
  <c r="C76" i="104"/>
  <c r="D47" i="84"/>
  <c r="D72" i="84" s="1"/>
  <c r="D68" i="86"/>
  <c r="D75" i="86" s="1"/>
  <c r="D51" i="104"/>
  <c r="D73" i="104" s="1"/>
  <c r="D68" i="100"/>
  <c r="D75" i="100" s="1"/>
  <c r="D47" i="86"/>
  <c r="D72" i="86" s="1"/>
  <c r="D47" i="104"/>
  <c r="D72" i="104" s="1"/>
  <c r="C76" i="105"/>
  <c r="D68" i="83"/>
  <c r="D75" i="83" s="1"/>
  <c r="D47" i="100"/>
  <c r="D72" i="100" s="1"/>
  <c r="D42" i="104"/>
  <c r="D71" i="104" s="1"/>
  <c r="D42" i="100"/>
  <c r="D71" i="100" s="1"/>
  <c r="D58" i="104"/>
  <c r="D74" i="104" s="1"/>
  <c r="D51" i="100"/>
  <c r="D73" i="100" s="1"/>
  <c r="D51" i="85"/>
  <c r="D73" i="85" s="1"/>
  <c r="D58" i="100"/>
  <c r="D74" i="100" s="1"/>
  <c r="D51" i="83"/>
  <c r="D73" i="83" s="1"/>
  <c r="D42" i="86"/>
  <c r="D71" i="86" s="1"/>
  <c r="D51" i="84"/>
  <c r="D73" i="84" s="1"/>
  <c r="D58" i="83"/>
  <c r="D74" i="83" s="1"/>
  <c r="D51" i="86"/>
  <c r="D73" i="86" s="1"/>
  <c r="D65" i="94"/>
  <c r="D49" i="94"/>
  <c r="D50" i="94"/>
  <c r="D61" i="94"/>
  <c r="D62" i="94"/>
  <c r="D63" i="94"/>
  <c r="D44" i="94"/>
  <c r="D34" i="94"/>
  <c r="D40" i="94"/>
  <c r="D36" i="94"/>
  <c r="D64" i="94"/>
  <c r="D39" i="94"/>
  <c r="D38" i="94"/>
  <c r="D41" i="94"/>
  <c r="D35" i="94"/>
  <c r="D37" i="94"/>
  <c r="C66" i="95"/>
  <c r="D42" i="84"/>
  <c r="D71" i="84" s="1"/>
  <c r="D42" i="105"/>
  <c r="D71" i="105" s="1"/>
  <c r="D58" i="99"/>
  <c r="D74" i="99" s="1"/>
  <c r="D63" i="88"/>
  <c r="D50" i="88"/>
  <c r="D64" i="88"/>
  <c r="D65" i="88"/>
  <c r="D44" i="88"/>
  <c r="D61" i="88"/>
  <c r="D49" i="88"/>
  <c r="D34" i="88"/>
  <c r="D36" i="88"/>
  <c r="D38" i="88"/>
  <c r="D39" i="88"/>
  <c r="D41" i="88"/>
  <c r="D62" i="88"/>
  <c r="D35" i="88"/>
  <c r="D37" i="88"/>
  <c r="D40" i="88"/>
  <c r="D60" i="88"/>
  <c r="D47" i="83"/>
  <c r="D72" i="83" s="1"/>
  <c r="D42" i="85"/>
  <c r="D71" i="85" s="1"/>
  <c r="D47" i="99"/>
  <c r="D72" i="99" s="1"/>
  <c r="D58" i="86"/>
  <c r="D74" i="86" s="1"/>
  <c r="D47" i="105"/>
  <c r="D72" i="105" s="1"/>
  <c r="D51" i="105"/>
  <c r="D73" i="105" s="1"/>
  <c r="C66" i="96"/>
  <c r="D58" i="84"/>
  <c r="D74" i="84" s="1"/>
  <c r="D58" i="85"/>
  <c r="D74" i="85" s="1"/>
  <c r="D58" i="105"/>
  <c r="D74" i="105" s="1"/>
  <c r="D15" i="93"/>
  <c r="D68" i="105"/>
  <c r="D75" i="105" s="1"/>
  <c r="D42" i="83"/>
  <c r="D71" i="83" s="1"/>
  <c r="C67" i="93"/>
  <c r="C68" i="93" s="1"/>
  <c r="C75" i="93" s="1"/>
  <c r="C76" i="93" s="1"/>
  <c r="D47" i="85"/>
  <c r="D72" i="85" s="1"/>
  <c r="D15" i="92"/>
  <c r="D61" i="89"/>
  <c r="D49" i="89"/>
  <c r="D62" i="89"/>
  <c r="D63" i="89"/>
  <c r="D50" i="89"/>
  <c r="D64" i="89"/>
  <c r="D65" i="89"/>
  <c r="D44" i="89"/>
  <c r="D37" i="89"/>
  <c r="D40" i="89"/>
  <c r="D34" i="89"/>
  <c r="D38" i="89"/>
  <c r="D36" i="89"/>
  <c r="D41" i="89"/>
  <c r="D39" i="89"/>
  <c r="D35" i="89"/>
  <c r="D60" i="89"/>
  <c r="C66" i="94"/>
  <c r="D66" i="94" s="1"/>
  <c r="D67" i="94" s="1"/>
  <c r="D60" i="94"/>
  <c r="D42" i="99"/>
  <c r="D71" i="99" s="1"/>
  <c r="D51" i="99"/>
  <c r="D73" i="99" s="1"/>
  <c r="D68" i="99"/>
  <c r="D75" i="99" s="1"/>
  <c r="D18" i="95"/>
  <c r="D24" i="95" s="1"/>
  <c r="D18" i="104"/>
  <c r="D24" i="104" s="1"/>
  <c r="D68" i="104"/>
  <c r="D75" i="104" s="1"/>
  <c r="D24" i="88"/>
  <c r="D18" i="94"/>
  <c r="D24" i="94" s="1"/>
  <c r="D24" i="89"/>
  <c r="D24" i="92"/>
  <c r="B8" i="88"/>
  <c r="D18" i="93"/>
  <c r="D24" i="93" s="1"/>
  <c r="D13" i="95"/>
  <c r="D13" i="96"/>
  <c r="D15" i="96" s="1"/>
  <c r="D18" i="96"/>
  <c r="D24" i="96" s="1"/>
  <c r="B10" i="95"/>
  <c r="D14" i="95"/>
  <c r="D68" i="85"/>
  <c r="D75" i="85" s="1"/>
  <c r="D68" i="84"/>
  <c r="D75" i="84" s="1"/>
  <c r="D57" i="92" l="1"/>
  <c r="D53" i="92"/>
  <c r="D45" i="92"/>
  <c r="D54" i="92"/>
  <c r="D56" i="92"/>
  <c r="D55" i="92"/>
  <c r="D60" i="96"/>
  <c r="D57" i="96"/>
  <c r="D53" i="96"/>
  <c r="D56" i="96"/>
  <c r="D54" i="96"/>
  <c r="D45" i="96"/>
  <c r="D55" i="96"/>
  <c r="D66" i="93"/>
  <c r="D67" i="93" s="1"/>
  <c r="D56" i="93"/>
  <c r="D45" i="93"/>
  <c r="D55" i="93"/>
  <c r="D57" i="93"/>
  <c r="D53" i="93"/>
  <c r="D54" i="93"/>
  <c r="D66" i="92"/>
  <c r="D67" i="92" s="1"/>
  <c r="D47" i="88"/>
  <c r="D72" i="88" s="1"/>
  <c r="D66" i="96"/>
  <c r="D67" i="96" s="1"/>
  <c r="D51" i="89"/>
  <c r="D73" i="89" s="1"/>
  <c r="D15" i="95"/>
  <c r="D51" i="88"/>
  <c r="D47" i="89"/>
  <c r="D72" i="89" s="1"/>
  <c r="D51" i="94"/>
  <c r="D73" i="94" s="1"/>
  <c r="D58" i="89"/>
  <c r="D74" i="89" s="1"/>
  <c r="D63" i="96"/>
  <c r="D44" i="96"/>
  <c r="D64" i="96"/>
  <c r="D65" i="96"/>
  <c r="D50" i="96"/>
  <c r="D61" i="96"/>
  <c r="D37" i="96"/>
  <c r="D39" i="96"/>
  <c r="D40" i="96"/>
  <c r="D49" i="96"/>
  <c r="D34" i="96"/>
  <c r="D62" i="96"/>
  <c r="D36" i="96"/>
  <c r="D35" i="96"/>
  <c r="D38" i="96"/>
  <c r="D41" i="96"/>
  <c r="C67" i="94"/>
  <c r="C68" i="94" s="1"/>
  <c r="C75" i="94" s="1"/>
  <c r="C76" i="94" s="1"/>
  <c r="C67" i="96"/>
  <c r="C68" i="96" s="1"/>
  <c r="C75" i="96" s="1"/>
  <c r="C76" i="96" s="1"/>
  <c r="D42" i="94"/>
  <c r="D71" i="94" s="1"/>
  <c r="D47" i="94"/>
  <c r="D72" i="94" s="1"/>
  <c r="D42" i="89"/>
  <c r="D71" i="89" s="1"/>
  <c r="D63" i="92"/>
  <c r="D50" i="92"/>
  <c r="D64" i="92"/>
  <c r="D65" i="92"/>
  <c r="D44" i="92"/>
  <c r="D61" i="92"/>
  <c r="D49" i="92"/>
  <c r="D34" i="92"/>
  <c r="D36" i="92"/>
  <c r="D41" i="92"/>
  <c r="D62" i="92"/>
  <c r="D38" i="92"/>
  <c r="D35" i="92"/>
  <c r="D39" i="92"/>
  <c r="D40" i="92"/>
  <c r="D37" i="92"/>
  <c r="D60" i="92"/>
  <c r="D58" i="94"/>
  <c r="D74" i="94" s="1"/>
  <c r="D42" i="88"/>
  <c r="D71" i="88" s="1"/>
  <c r="D36" i="93"/>
  <c r="D65" i="93"/>
  <c r="D34" i="93"/>
  <c r="D41" i="93"/>
  <c r="D44" i="93"/>
  <c r="D35" i="93"/>
  <c r="D39" i="93"/>
  <c r="D50" i="93"/>
  <c r="D49" i="93"/>
  <c r="D38" i="93"/>
  <c r="D62" i="93"/>
  <c r="D40" i="93"/>
  <c r="D64" i="93"/>
  <c r="D63" i="93"/>
  <c r="D37" i="93"/>
  <c r="D61" i="93"/>
  <c r="D60" i="93"/>
  <c r="D58" i="88"/>
  <c r="C67" i="95"/>
  <c r="C68" i="95" s="1"/>
  <c r="C75" i="95" s="1"/>
  <c r="C76" i="95" s="1"/>
  <c r="D76" i="104"/>
  <c r="D78" i="104" s="1"/>
  <c r="D76" i="105"/>
  <c r="D78" i="105" s="1"/>
  <c r="D76" i="100"/>
  <c r="D78" i="100" s="1"/>
  <c r="D76" i="99"/>
  <c r="D78" i="99" s="1"/>
  <c r="D68" i="89"/>
  <c r="D75" i="89" s="1"/>
  <c r="D68" i="93"/>
  <c r="D75" i="93" s="1"/>
  <c r="D68" i="88"/>
  <c r="D75" i="88" s="1"/>
  <c r="D76" i="86"/>
  <c r="D78" i="86" s="1"/>
  <c r="D76" i="83"/>
  <c r="D78" i="83" s="1"/>
  <c r="D76" i="84"/>
  <c r="D78" i="84" s="1"/>
  <c r="D76" i="85"/>
  <c r="D78" i="85" s="1"/>
  <c r="D66" i="95" l="1"/>
  <c r="D67" i="95" s="1"/>
  <c r="D54" i="95"/>
  <c r="D53" i="95"/>
  <c r="D55" i="95"/>
  <c r="D56" i="95"/>
  <c r="D45" i="95"/>
  <c r="D57" i="95"/>
  <c r="D36" i="95"/>
  <c r="D37" i="95"/>
  <c r="D44" i="95"/>
  <c r="D50" i="95"/>
  <c r="D63" i="95"/>
  <c r="D40" i="95"/>
  <c r="D60" i="95"/>
  <c r="D65" i="95"/>
  <c r="D61" i="95"/>
  <c r="D81" i="83"/>
  <c r="D82" i="83" s="1"/>
  <c r="D34" i="95"/>
  <c r="D81" i="86"/>
  <c r="D82" i="86" s="1"/>
  <c r="D81" i="99"/>
  <c r="D82" i="99" s="1"/>
  <c r="D35" i="95"/>
  <c r="D62" i="95"/>
  <c r="D81" i="100"/>
  <c r="D82" i="100" s="1"/>
  <c r="D41" i="95"/>
  <c r="D49" i="95"/>
  <c r="D39" i="95"/>
  <c r="D38" i="95"/>
  <c r="D64" i="95"/>
  <c r="D81" i="84"/>
  <c r="D82" i="84" s="1"/>
  <c r="D81" i="85"/>
  <c r="D82" i="85" s="1"/>
  <c r="D81" i="105"/>
  <c r="D82" i="105" s="1"/>
  <c r="D81" i="104"/>
  <c r="D82" i="104" s="1"/>
  <c r="D51" i="92"/>
  <c r="D73" i="92" s="1"/>
  <c r="D51" i="96"/>
  <c r="D73" i="96" s="1"/>
  <c r="D47" i="93"/>
  <c r="D72" i="93" s="1"/>
  <c r="D68" i="92"/>
  <c r="D75" i="92" s="1"/>
  <c r="D47" i="92"/>
  <c r="D72" i="92" s="1"/>
  <c r="D58" i="96"/>
  <c r="D74" i="96" s="1"/>
  <c r="D47" i="96"/>
  <c r="D72" i="96" s="1"/>
  <c r="D42" i="93"/>
  <c r="D71" i="93" s="1"/>
  <c r="D51" i="93"/>
  <c r="D73" i="93" s="1"/>
  <c r="D58" i="93"/>
  <c r="D74" i="93" s="1"/>
  <c r="D58" i="92"/>
  <c r="D74" i="92" s="1"/>
  <c r="D42" i="92"/>
  <c r="D71" i="92" s="1"/>
  <c r="D68" i="94"/>
  <c r="D75" i="94" s="1"/>
  <c r="D76" i="94" s="1"/>
  <c r="D78" i="94" s="1"/>
  <c r="D42" i="96"/>
  <c r="D71" i="96" s="1"/>
  <c r="D76" i="89"/>
  <c r="D78" i="89" s="1"/>
  <c r="D68" i="95"/>
  <c r="D75" i="95" s="1"/>
  <c r="D73" i="88"/>
  <c r="D68" i="96"/>
  <c r="D75" i="96" s="1"/>
  <c r="D74" i="88"/>
  <c r="D47" i="95" l="1"/>
  <c r="D72" i="95" s="1"/>
  <c r="D51" i="95"/>
  <c r="D73" i="95" s="1"/>
  <c r="D58" i="95"/>
  <c r="D74" i="95" s="1"/>
  <c r="D42" i="95"/>
  <c r="D71" i="95" s="1"/>
  <c r="D93" i="83"/>
  <c r="D88" i="83" s="1"/>
  <c r="D81" i="89"/>
  <c r="D81" i="94"/>
  <c r="D82" i="94" s="1"/>
  <c r="D93" i="94" s="1"/>
  <c r="D88" i="94" s="1"/>
  <c r="D93" i="104"/>
  <c r="D88" i="104" s="1"/>
  <c r="D93" i="85"/>
  <c r="D88" i="85" s="1"/>
  <c r="D93" i="84"/>
  <c r="D88" i="84" s="1"/>
  <c r="D93" i="99"/>
  <c r="D88" i="99" s="1"/>
  <c r="D93" i="86"/>
  <c r="D88" i="86" s="1"/>
  <c r="D93" i="100"/>
  <c r="D88" i="100" s="1"/>
  <c r="D93" i="105"/>
  <c r="D88" i="105" s="1"/>
  <c r="E6" i="70"/>
  <c r="D76" i="92"/>
  <c r="D78" i="92" s="1"/>
  <c r="D76" i="93"/>
  <c r="D78" i="93" s="1"/>
  <c r="D76" i="88"/>
  <c r="D76" i="96"/>
  <c r="D78" i="96" s="1"/>
  <c r="D20" i="70" l="1"/>
  <c r="E20" i="70" s="1"/>
  <c r="D17" i="70"/>
  <c r="E17" i="70" s="1"/>
  <c r="D13" i="70"/>
  <c r="D8" i="70"/>
  <c r="E8" i="70" s="1"/>
  <c r="D10" i="70"/>
  <c r="E10" i="70" s="1"/>
  <c r="D11" i="70"/>
  <c r="D9" i="70"/>
  <c r="D21" i="70"/>
  <c r="E21" i="70" s="1"/>
  <c r="D7" i="70"/>
  <c r="E7" i="70" s="1"/>
  <c r="F6" i="70"/>
  <c r="D84" i="83"/>
  <c r="D87" i="83"/>
  <c r="D85" i="83"/>
  <c r="D85" i="84"/>
  <c r="D84" i="84"/>
  <c r="D87" i="84"/>
  <c r="D85" i="85"/>
  <c r="D84" i="85"/>
  <c r="D87" i="85"/>
  <c r="D82" i="89"/>
  <c r="D93" i="89" s="1"/>
  <c r="D88" i="89" s="1"/>
  <c r="D85" i="86"/>
  <c r="D87" i="86"/>
  <c r="D84" i="86"/>
  <c r="D85" i="99"/>
  <c r="D87" i="99"/>
  <c r="D84" i="99"/>
  <c r="D87" i="100"/>
  <c r="D84" i="100"/>
  <c r="D85" i="100"/>
  <c r="D81" i="93"/>
  <c r="D82" i="93" s="1"/>
  <c r="D81" i="96"/>
  <c r="D82" i="96" s="1"/>
  <c r="D81" i="92"/>
  <c r="D82" i="92" s="1"/>
  <c r="D84" i="94"/>
  <c r="D85" i="94"/>
  <c r="D87" i="94"/>
  <c r="D85" i="104"/>
  <c r="D87" i="104"/>
  <c r="D84" i="104"/>
  <c r="D84" i="105"/>
  <c r="D85" i="105"/>
  <c r="D87" i="105"/>
  <c r="E9" i="70"/>
  <c r="E13" i="70"/>
  <c r="E11" i="70"/>
  <c r="D78" i="88"/>
  <c r="D76" i="95"/>
  <c r="D78" i="95" s="1"/>
  <c r="D14" i="70" l="1"/>
  <c r="E14" i="70" s="1"/>
  <c r="F8" i="70"/>
  <c r="F7" i="70"/>
  <c r="F9" i="70"/>
  <c r="D83" i="83"/>
  <c r="D90" i="83" s="1"/>
  <c r="D87" i="89"/>
  <c r="D84" i="89"/>
  <c r="D85" i="89"/>
  <c r="D81" i="88"/>
  <c r="D82" i="88" s="1"/>
  <c r="D93" i="88" s="1"/>
  <c r="D88" i="88" s="1"/>
  <c r="F20" i="70"/>
  <c r="D81" i="95"/>
  <c r="D82" i="95" s="1"/>
  <c r="F10" i="70"/>
  <c r="F13" i="70"/>
  <c r="F17" i="70"/>
  <c r="F21" i="70"/>
  <c r="F11" i="70"/>
  <c r="D83" i="84"/>
  <c r="D90" i="84" s="1"/>
  <c r="D83" i="100"/>
  <c r="D90" i="100" s="1"/>
  <c r="D83" i="99"/>
  <c r="D90" i="99" s="1"/>
  <c r="D83" i="104"/>
  <c r="D90" i="104" s="1"/>
  <c r="D83" i="105"/>
  <c r="D90" i="105" s="1"/>
  <c r="D83" i="85"/>
  <c r="D90" i="85" s="1"/>
  <c r="D93" i="92"/>
  <c r="D88" i="92" s="1"/>
  <c r="D93" i="96"/>
  <c r="D88" i="96" s="1"/>
  <c r="D93" i="93"/>
  <c r="D88" i="93" s="1"/>
  <c r="D83" i="86"/>
  <c r="D90" i="86" s="1"/>
  <c r="D83" i="94"/>
  <c r="D90" i="94" s="1"/>
  <c r="D16" i="70" l="1"/>
  <c r="E16" i="70" s="1"/>
  <c r="D19" i="70"/>
  <c r="D15" i="70"/>
  <c r="D12" i="70"/>
  <c r="E12" i="70" s="1"/>
  <c r="D83" i="89"/>
  <c r="D90" i="89" s="1"/>
  <c r="F14" i="70"/>
  <c r="D87" i="88"/>
  <c r="D84" i="88"/>
  <c r="D85" i="88"/>
  <c r="D84" i="96"/>
  <c r="D85" i="96"/>
  <c r="D87" i="96"/>
  <c r="D84" i="93"/>
  <c r="D87" i="93"/>
  <c r="D85" i="93"/>
  <c r="D84" i="92"/>
  <c r="D85" i="92"/>
  <c r="D87" i="92"/>
  <c r="E15" i="70"/>
  <c r="D93" i="95"/>
  <c r="D88" i="95" s="1"/>
  <c r="E19" i="70"/>
  <c r="D18" i="70" l="1"/>
  <c r="E18" i="70" s="1"/>
  <c r="D84" i="95"/>
  <c r="D85" i="95"/>
  <c r="D87" i="95"/>
  <c r="F19" i="70"/>
  <c r="F15" i="70"/>
  <c r="F12" i="70"/>
  <c r="F16" i="70"/>
  <c r="D83" i="92"/>
  <c r="D90" i="92" s="1"/>
  <c r="D83" i="93"/>
  <c r="D90" i="93" s="1"/>
  <c r="D83" i="88"/>
  <c r="D90" i="88" s="1"/>
  <c r="D83" i="96"/>
  <c r="D90" i="96" s="1"/>
  <c r="E5" i="70" l="1"/>
  <c r="F18" i="70"/>
  <c r="D83" i="95"/>
  <c r="D90" i="95" s="1"/>
  <c r="E28" i="70" l="1"/>
  <c r="E29" i="70" s="1"/>
  <c r="F5" i="70"/>
  <c r="F28" i="70" l="1"/>
  <c r="F29" i="70" s="1"/>
</calcChain>
</file>

<file path=xl/sharedStrings.xml><?xml version="1.0" encoding="utf-8"?>
<sst xmlns="http://schemas.openxmlformats.org/spreadsheetml/2006/main" count="2973" uniqueCount="183">
  <si>
    <t xml:space="preserve">CATEGORIA </t>
  </si>
  <si>
    <t>CCT</t>
  </si>
  <si>
    <t>DATA BASE</t>
  </si>
  <si>
    <t>PISO</t>
  </si>
  <si>
    <t>MÓDULO 1 - COMPOSIÇÃO DA REMUNERAÇÃO:</t>
  </si>
  <si>
    <t>Percentuais</t>
  </si>
  <si>
    <t>VALOR PROPOSTA</t>
  </si>
  <si>
    <t xml:space="preserve">Salário Base </t>
  </si>
  <si>
    <t>Hora Noturna Adicional</t>
  </si>
  <si>
    <t>Intervalo Intrajornada</t>
  </si>
  <si>
    <t>Outros Dif horas extras</t>
  </si>
  <si>
    <t>TOTAL DA REMUNERAÇÃO</t>
  </si>
  <si>
    <t>MÓDULO 2 - BENEFÍCIOS MENSAIS E DIÁRIOS</t>
  </si>
  <si>
    <t xml:space="preserve">Contibuição Assistencial </t>
  </si>
  <si>
    <t>TOTAL DOS BENEFÍCIOS MENSAIS E DIÁRIOS</t>
  </si>
  <si>
    <t>MÓDULO 3- INSUMOS DIVERSOS</t>
  </si>
  <si>
    <t>Insumos Diversos</t>
  </si>
  <si>
    <t>TOTAL DE INSUMOS DIVERSOS:</t>
  </si>
  <si>
    <t xml:space="preserve">MÓDULO 4 - ENCARGOS SOCIAIS E TRABALHISTAS </t>
  </si>
  <si>
    <t>4.1.PREVIDENCIARIO E FGTS</t>
  </si>
  <si>
    <t>VALORES</t>
  </si>
  <si>
    <t>INSS (art. 22, inciso I, Lei nº 8.212/91)</t>
  </si>
  <si>
    <t>SESI ou SESC (art. 30, Lei nº 8.036/90 e art. 1º, Lei 8.154/90)</t>
  </si>
  <si>
    <t>SENAI ou SENAC (Decreto nº 2.318/86)</t>
  </si>
  <si>
    <t>INCRA (art. 1º, I, Decreto Lei 1.146/70 e Lei 7.787, de 30/06/89)</t>
  </si>
  <si>
    <t>Salário Educação (art. 3º, inciso I, Decreto nº 87.043/82)</t>
  </si>
  <si>
    <t>FGTS (Lei Complementar nº 110/01 e art. 30, Lei nº 8.036/90)</t>
  </si>
  <si>
    <t>Risco de Acidente do Trabalho/RAT/INSS  (inciso II,B, Lei 8.212/91 e Anexo V, Decreto 6.042/08) (1)</t>
  </si>
  <si>
    <t>SEBRAE (§ 3º, art. 8º, Lei 8.029/90, alterada pela Lei nº 8.154/90)</t>
  </si>
  <si>
    <t>TOTAL :</t>
  </si>
  <si>
    <t>4.2 13º SALÁRIO</t>
  </si>
  <si>
    <t>13º Salário</t>
  </si>
  <si>
    <t>Incidência do 4.1. sobre o 13º salário</t>
  </si>
  <si>
    <t>PARÂMETROS</t>
  </si>
  <si>
    <t>4.3. AFASTAMENTO MATERNIDADE</t>
  </si>
  <si>
    <t>Afastamento maternidade</t>
  </si>
  <si>
    <t>Número de Meses de Afastamento Maternidade</t>
  </si>
  <si>
    <t>Incidência do 4.1. sobre afastamento maternidade</t>
  </si>
  <si>
    <t>Incidência anual de ocorrência de Afastamento Maternidade</t>
  </si>
  <si>
    <t>4.4. PROVISÃO P\ RESCISÃO</t>
  </si>
  <si>
    <t>Aviso Prévio Indenizado ( art. 7º, XXI, CF e 477, 487 e 491, CLT) (2)</t>
  </si>
  <si>
    <t>% dispensa com aviso prévio indenizado</t>
  </si>
  <si>
    <t xml:space="preserve">Incidência de FGTS sobre o aviso prévio indenizado </t>
  </si>
  <si>
    <t>% dispensa com aviso prévio trabalhado</t>
  </si>
  <si>
    <t>Aviso Prévio Trabalhado (art. 7º, inciso XXI, CF e 477, 487 e 491, CLT)</t>
  </si>
  <si>
    <t>TOTAL</t>
  </si>
  <si>
    <t>Incidência do 4.1. sobre o Aviso Prévio Trabalhado</t>
  </si>
  <si>
    <t>Multa do FGTS sobre os Avisos Prévios Indenizado e Trabalhado</t>
  </si>
  <si>
    <t>4.5. CUSTO DE REPOSIÇÃO DO PROFISSIONAL AUSENTE</t>
  </si>
  <si>
    <t>Terço constitucional de férias</t>
  </si>
  <si>
    <t>Quantidade média de faltas por doença no ano por posto</t>
  </si>
  <si>
    <t>Quantidade média de dias de licença paternidade</t>
  </si>
  <si>
    <t>Incidência de Ocorrência de licença paternidade</t>
  </si>
  <si>
    <t>Quantidade média de ausências legais no ano por posto</t>
  </si>
  <si>
    <t xml:space="preserve">Subtotal </t>
  </si>
  <si>
    <t>Quantidade média de dias pagos em acidente de trabalho</t>
  </si>
  <si>
    <t>Incidência do 4.1. sobre o Custo da Reposição</t>
  </si>
  <si>
    <t>Percentual de Incidência de Acidentes de Trabalho</t>
  </si>
  <si>
    <t>QUADRO RESUMO - MÓDULO 4 (ENCARGOS TRABALHISTAS)</t>
  </si>
  <si>
    <t>MÓDULO 4 (ENCARGOS TRABALHISTAS)</t>
  </si>
  <si>
    <t>4.1.</t>
  </si>
  <si>
    <t>PREVIDENCIARIO E FGTS</t>
  </si>
  <si>
    <t>4.2.</t>
  </si>
  <si>
    <t>13º SALÁRIO</t>
  </si>
  <si>
    <t>4.3.</t>
  </si>
  <si>
    <t>AFASTAMENTO MATERNIDADE</t>
  </si>
  <si>
    <t>4.4.</t>
  </si>
  <si>
    <t>PROVISÃO RESCISÃO</t>
  </si>
  <si>
    <t>4.5.</t>
  </si>
  <si>
    <t>CUSTO DE REPOSIÇÃO DO PROFISSIONAL AUSENTE</t>
  </si>
  <si>
    <t xml:space="preserve">TOTAL1 (MÓDULOS: 1+2+3+4) </t>
  </si>
  <si>
    <t>MÓDULO 5 - CUSTOS INDIRETOS, TRIBUTOS E LUCRO</t>
  </si>
  <si>
    <t>A</t>
  </si>
  <si>
    <t>Taxa de Administração (Custos indiretos)</t>
  </si>
  <si>
    <t>B</t>
  </si>
  <si>
    <t>LUCRO</t>
  </si>
  <si>
    <t>C</t>
  </si>
  <si>
    <t>TRIBUTOS</t>
  </si>
  <si>
    <t>C.1</t>
  </si>
  <si>
    <t>Tributos Federais (PIS)</t>
  </si>
  <si>
    <t>Tributos Federais (COFINS)</t>
  </si>
  <si>
    <t>C.2</t>
  </si>
  <si>
    <t>Tributos Estaduais</t>
  </si>
  <si>
    <t>C.3</t>
  </si>
  <si>
    <t>Tributos Municipais (ISS)</t>
  </si>
  <si>
    <t>C.4</t>
  </si>
  <si>
    <t>Contribuição Previdenciária sobre a Receita Bruta (CPRB) Lei nº 12.546/2011 e IN RFB 1436/2013</t>
  </si>
  <si>
    <t>VALOR TOTAL (MÓDULO 5)</t>
  </si>
  <si>
    <t>(categoria profissional)</t>
  </si>
  <si>
    <t>Quantidade</t>
  </si>
  <si>
    <t>1 POSTO</t>
  </si>
  <si>
    <t>Estimativa 
Unitária</t>
  </si>
  <si>
    <t>Categoria profissional</t>
  </si>
  <si>
    <t>Auxilio Transporte (R$ 15,00 por dia trabalhado - 6% SB)</t>
  </si>
  <si>
    <t>Descrição</t>
  </si>
  <si>
    <t>Preço 
mensal</t>
  </si>
  <si>
    <t>Qtde</t>
  </si>
  <si>
    <t>item</t>
  </si>
  <si>
    <t xml:space="preserve">Adicional de HE </t>
  </si>
  <si>
    <t>Quantitativo</t>
  </si>
  <si>
    <t>Salário</t>
  </si>
  <si>
    <t>Adicionais</t>
  </si>
  <si>
    <t>Periculosidade (30% SB)</t>
  </si>
  <si>
    <t>Jornada 
de trabalho</t>
  </si>
  <si>
    <t>Subst Férias</t>
  </si>
  <si>
    <t>VT</t>
  </si>
  <si>
    <t>VA</t>
  </si>
  <si>
    <t>Dias úteis</t>
  </si>
  <si>
    <t>Jornada de Trabalho</t>
  </si>
  <si>
    <t>Intrajornada</t>
  </si>
  <si>
    <t>Adicional noturno sobre intervalo intrajornada</t>
  </si>
  <si>
    <t>Preço 
12 meses</t>
  </si>
  <si>
    <t>subitem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</si>
  <si>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</si>
  <si>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</si>
  <si>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</si>
  <si>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</si>
  <si>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</si>
  <si>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</si>
  <si>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</si>
  <si>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</si>
  <si>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</si>
  <si>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</si>
  <si>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</si>
  <si>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1.12</t>
  </si>
  <si>
    <t>1.13</t>
  </si>
  <si>
    <t>1.14</t>
  </si>
  <si>
    <t>1.15</t>
  </si>
  <si>
    <t>VA para todos os itens</t>
  </si>
  <si>
    <t>PLANILHA DE ESTIMATIVA DE CUSTOS - LUCRO REAL
CONFORME IN nº 02/2008, atualizada até a IN nº 05/2017</t>
  </si>
  <si>
    <t>Auxilio Alimentação (R$ 48,17 por dia trabalhado)</t>
  </si>
  <si>
    <r>
      <t>Férias</t>
    </r>
    <r>
      <rPr>
        <b/>
        <sz val="9"/>
        <rFont val="Arial"/>
        <family val="2"/>
      </rPr>
      <t xml:space="preserve"> </t>
    </r>
  </si>
  <si>
    <t xml:space="preserve">Auxílio doença </t>
  </si>
  <si>
    <r>
      <t>Licença paternidade</t>
    </r>
    <r>
      <rPr>
        <b/>
        <sz val="9"/>
        <rFont val="Arial"/>
        <family val="2"/>
      </rPr>
      <t xml:space="preserve"> </t>
    </r>
  </si>
  <si>
    <t xml:space="preserve">Faltas legais </t>
  </si>
  <si>
    <t xml:space="preserve">Acidente de Trabalho </t>
  </si>
  <si>
    <t>1.16</t>
  </si>
  <si>
    <t>1.17</t>
  </si>
  <si>
    <t>1.18</t>
  </si>
  <si>
    <t>Equipe de dedicação exclusiva</t>
  </si>
  <si>
    <t>1.19</t>
  </si>
  <si>
    <t>1.20</t>
  </si>
  <si>
    <t xml:space="preserve">Uniformes </t>
  </si>
  <si>
    <t>EPI's</t>
  </si>
  <si>
    <t>UNIFORME</t>
  </si>
  <si>
    <t>EPIS</t>
  </si>
  <si>
    <t>EPI'S</t>
  </si>
  <si>
    <t>Noturno (20%)</t>
  </si>
  <si>
    <t>1.21</t>
  </si>
  <si>
    <t>1.22</t>
  </si>
  <si>
    <t>1.23</t>
  </si>
  <si>
    <t>Almoxarife</t>
  </si>
  <si>
    <t>Auxiliar de Impressão Offset</t>
  </si>
  <si>
    <t>Auxiliar Gráfico</t>
  </si>
  <si>
    <t>Auxiliar Logístico</t>
  </si>
  <si>
    <t>Encarregado</t>
  </si>
  <si>
    <t>Especialista - Acabamento</t>
  </si>
  <si>
    <t>Especialista - Impressão Digital</t>
  </si>
  <si>
    <t>Especialista - Impressão Offset</t>
  </si>
  <si>
    <t>Especialista em Editorial Técnico Científico</t>
  </si>
  <si>
    <t>Especialista em Programação Visual Gráfica</t>
  </si>
  <si>
    <t>Estoquista</t>
  </si>
  <si>
    <t>Impressor Offset em máquinas monocolores e bicolores</t>
  </si>
  <si>
    <t>Impressor Offset em máquinas Policrômicas com reversão</t>
  </si>
  <si>
    <t>Impressor Offset em máquinas Policrômicas sem reversão</t>
  </si>
  <si>
    <t>Mecânico de Máquinas Gráficas</t>
  </si>
  <si>
    <t>Operador de Acabamento</t>
  </si>
  <si>
    <t>Operador de Pré-Impressão</t>
  </si>
  <si>
    <t>Oçamentista Gráfico</t>
  </si>
  <si>
    <t>Preparador de Texto</t>
  </si>
  <si>
    <t>Programador Industrial</t>
  </si>
  <si>
    <t>Técnico em Programação Visual Gráfica</t>
  </si>
  <si>
    <t>Vendedor Gráfico</t>
  </si>
  <si>
    <t>CCT DF000647_2024 SINDIGRAF/DF X STIG 2024.2025 (vigente até 1º/08/2025)</t>
  </si>
  <si>
    <t xml:space="preserve">40 horas semanais </t>
  </si>
  <si>
    <t>Insalubridade(20% SM)</t>
  </si>
  <si>
    <t>Auxílio Funeral (Cotação do atual contrato)</t>
  </si>
  <si>
    <t>Seguro de vida</t>
  </si>
  <si>
    <t>TOTAL GLOBAL</t>
  </si>
  <si>
    <t>Ilustrador</t>
  </si>
  <si>
    <t>SM</t>
  </si>
  <si>
    <t>ESTIMATIVA DESONERADA - PROCESSO 00200.024206/2025-35</t>
  </si>
  <si>
    <t>Auxílio Creche (10% de 20% do salário normativo)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</si>
</sst>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&quot;R$&quot;* #,##0.00_-;\-&quot;R$&quot;* #,##0.00_-;_-&quot;R$&quot;* &quot;-&quot;??_-;_-@_-"/>
    <numFmt numFmtId="165" formatCode="[$-416]d\-mmm;@"/>
    <numFmt numFmtId="166" formatCode="mmmm\-yy"/>
    <numFmt numFmtId="167" formatCode="&quot;R$&quot;#,##0.00"/>
    <numFmt numFmtId="168" formatCode="_(* #,##0.00_);_(* \(#,##0.00\);_(* &quot;-&quot;??_);_(@_)"/>
    <numFmt numFmtId="169" formatCode="0.0%"/>
    <numFmt numFmtId="170" formatCode="&quot;R$&quot;\ #,##0.00"/>
    <numFmt numFmtId="171" formatCode="0.00000%"/>
    <numFmt numFmtId="172" formatCode="_(&quot;R$&quot;* #,##0.00_);_(&quot;R$&quot;* \(#,##0.00\);_(&quot;R$&quot;* &quot;-&quot;??_);_(@_)"/>
    <numFmt numFmtId="173" formatCode="_(&quot;R$ &quot;* #,##0.00_);_(&quot;R$ &quot;* \(#,##0.00\);_(&quot;R$ &quot;* &quot;-&quot;??_);_(@_)"/>
    <numFmt numFmtId="174" formatCode="_([$€]* #,##0.00_);_([$€]* \(#,##0.00\);_([$€]* &quot;-&quot;??_);_(@_)"/>
    <numFmt numFmtId="175" formatCode="_-* #,##0_-;\-* #,##0_-;_-* &quot;-&quot;??_-;_-@_-"/>
  </numFmts>
  <fonts count="29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4"/>
      <name val="Arial"/>
      <family val="2"/>
    </font>
    <font>
      <b/>
      <sz val="12"/>
      <color rgb="FFFF0000"/>
      <name val="Arial"/>
      <family val="2"/>
    </font>
    <font>
      <b/>
      <sz val="8"/>
      <color indexed="60"/>
      <name val="Arial"/>
      <family val="2"/>
    </font>
    <font>
      <b/>
      <sz val="12"/>
      <color indexed="60"/>
      <name val="Arial"/>
      <family val="2"/>
    </font>
    <font>
      <b/>
      <sz val="9"/>
      <color indexed="18"/>
      <name val="Arial"/>
      <family val="2"/>
    </font>
    <font>
      <b/>
      <sz val="9"/>
      <color indexed="60"/>
      <name val="Arial"/>
      <family val="2"/>
    </font>
    <font>
      <b/>
      <sz val="9"/>
      <color indexed="62"/>
      <name val="Arial"/>
      <family val="2"/>
    </font>
    <font>
      <b/>
      <sz val="10"/>
      <color indexed="62"/>
      <name val="Arial"/>
      <family val="2"/>
    </font>
    <font>
      <sz val="9"/>
      <color indexed="62"/>
      <name val="Arial"/>
      <family val="2"/>
    </font>
    <font>
      <sz val="12"/>
      <name val="Arial"/>
      <family val="2"/>
    </font>
    <font>
      <b/>
      <i/>
      <sz val="9"/>
      <color indexed="1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12"/>
      <name val="Times New Roman"/>
      <family val="1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0"/>
      <color rgb="FF000000"/>
      <name val="Times New Roman"/>
      <family val="1"/>
    </font>
    <font>
      <sz val="10"/>
      <color rgb="FF002060"/>
      <name val="Arial"/>
      <family val="2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52">
    <xf numFmtId="0" fontId="0" fillId="0" borderId="0"/>
    <xf numFmtId="172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0" fontId="22" fillId="0" borderId="1" applyNumberFormat="0" applyFont="0" applyFill="0" applyAlignment="0" applyProtection="0">
      <alignment horizontal="center" vertical="center" wrapText="1"/>
    </xf>
    <xf numFmtId="17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173" fontId="6" fillId="0" borderId="0" applyFont="0" applyFill="0" applyBorder="0" applyAlignment="0" applyProtection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6" fillId="0" borderId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4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164" fontId="20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3" fillId="0" borderId="0"/>
    <xf numFmtId="0" fontId="3" fillId="0" borderId="0"/>
    <xf numFmtId="44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6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164" fontId="20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2" fillId="0" borderId="0"/>
    <xf numFmtId="0" fontId="2" fillId="0" borderId="0"/>
    <xf numFmtId="44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6" fillId="0" borderId="0"/>
    <xf numFmtId="0" fontId="26" fillId="0" borderId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1" fillId="0" borderId="0"/>
    <xf numFmtId="0" fontId="1" fillId="0" borderId="0"/>
    <xf numFmtId="44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28" fillId="0" borderId="0"/>
  </cellStyleXfs>
  <cellXfs count="155">
    <xf numFmtId="0" fontId="0" fillId="0" borderId="0" xfId="0"/>
    <xf numFmtId="168" fontId="7" fillId="4" borderId="1" xfId="0" applyNumberFormat="1" applyFont="1" applyFill="1" applyBorder="1" applyAlignment="1" applyProtection="1">
      <alignment vertical="center"/>
      <protection locked="0"/>
    </xf>
    <xf numFmtId="171" fontId="4" fillId="4" borderId="1" xfId="2" applyNumberFormat="1" applyFont="1" applyFill="1" applyBorder="1" applyAlignment="1" applyProtection="1">
      <alignment horizontal="right" vertical="center"/>
      <protection locked="0"/>
    </xf>
    <xf numFmtId="10" fontId="4" fillId="6" borderId="1" xfId="2" applyNumberFormat="1" applyFont="1" applyFill="1" applyBorder="1" applyAlignment="1" applyProtection="1">
      <alignment vertical="center"/>
      <protection locked="0"/>
    </xf>
    <xf numFmtId="168" fontId="7" fillId="4" borderId="1" xfId="0" applyNumberFormat="1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7" fillId="0" borderId="0" xfId="0" applyFont="1"/>
    <xf numFmtId="0" fontId="5" fillId="2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Continuous" vertical="center"/>
    </xf>
    <xf numFmtId="165" fontId="9" fillId="3" borderId="1" xfId="0" applyNumberFormat="1" applyFont="1" applyFill="1" applyBorder="1" applyAlignment="1">
      <alignment horizontal="center" vertical="center"/>
    </xf>
    <xf numFmtId="0" fontId="7" fillId="4" borderId="1" xfId="0" applyFont="1" applyFill="1" applyBorder="1"/>
    <xf numFmtId="166" fontId="10" fillId="4" borderId="1" xfId="0" applyNumberFormat="1" applyFont="1" applyFill="1" applyBorder="1" applyAlignment="1">
      <alignment vertical="center"/>
    </xf>
    <xf numFmtId="166" fontId="11" fillId="4" borderId="1" xfId="0" applyNumberFormat="1" applyFont="1" applyFill="1" applyBorder="1" applyAlignment="1">
      <alignment horizontal="center" vertical="center"/>
    </xf>
    <xf numFmtId="0" fontId="7" fillId="4" borderId="0" xfId="0" applyFont="1" applyFill="1"/>
    <xf numFmtId="10" fontId="4" fillId="2" borderId="1" xfId="2" applyNumberFormat="1" applyFont="1" applyFill="1" applyBorder="1" applyAlignment="1" applyProtection="1">
      <alignment horizontal="center" vertical="center"/>
    </xf>
    <xf numFmtId="167" fontId="4" fillId="2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right"/>
    </xf>
    <xf numFmtId="0" fontId="7" fillId="0" borderId="1" xfId="0" applyFont="1" applyBorder="1" applyAlignment="1">
      <alignment vertical="center"/>
    </xf>
    <xf numFmtId="10" fontId="7" fillId="0" borderId="1" xfId="2" applyNumberFormat="1" applyFont="1" applyBorder="1" applyAlignment="1" applyProtection="1">
      <alignment horizontal="right" vertical="center"/>
    </xf>
    <xf numFmtId="0" fontId="7" fillId="0" borderId="1" xfId="0" applyFont="1" applyBorder="1" applyAlignment="1">
      <alignment vertical="center" wrapText="1"/>
    </xf>
    <xf numFmtId="10" fontId="7" fillId="0" borderId="1" xfId="2" applyNumberFormat="1" applyFont="1" applyFill="1" applyBorder="1" applyAlignment="1" applyProtection="1">
      <alignment horizontal="right" vertical="center"/>
    </xf>
    <xf numFmtId="0" fontId="4" fillId="0" borderId="1" xfId="0" applyFont="1" applyBorder="1" applyAlignment="1">
      <alignment horizontal="right" vertical="center"/>
    </xf>
    <xf numFmtId="169" fontId="14" fillId="0" borderId="1" xfId="2" applyNumberFormat="1" applyFont="1" applyBorder="1" applyAlignment="1" applyProtection="1">
      <alignment vertical="center"/>
    </xf>
    <xf numFmtId="168" fontId="4" fillId="6" borderId="1" xfId="0" applyNumberFormat="1" applyFont="1" applyFill="1" applyBorder="1" applyAlignment="1">
      <alignment vertical="center"/>
    </xf>
    <xf numFmtId="0" fontId="4" fillId="0" borderId="0" xfId="0" applyFont="1" applyAlignment="1">
      <alignment horizontal="right"/>
    </xf>
    <xf numFmtId="0" fontId="7" fillId="2" borderId="1" xfId="0" applyFont="1" applyFill="1" applyBorder="1" applyAlignment="1">
      <alignment vertical="center"/>
    </xf>
    <xf numFmtId="0" fontId="12" fillId="5" borderId="1" xfId="0" applyFont="1" applyFill="1" applyBorder="1" applyAlignment="1">
      <alignment vertical="center"/>
    </xf>
    <xf numFmtId="170" fontId="7" fillId="0" borderId="0" xfId="0" applyNumberFormat="1" applyFont="1"/>
    <xf numFmtId="0" fontId="12" fillId="5" borderId="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68" fontId="4" fillId="0" borderId="1" xfId="0" applyNumberFormat="1" applyFont="1" applyBorder="1" applyAlignment="1">
      <alignment vertical="center"/>
    </xf>
    <xf numFmtId="10" fontId="4" fillId="0" borderId="1" xfId="2" applyNumberFormat="1" applyFont="1" applyBorder="1" applyAlignment="1" applyProtection="1">
      <alignment horizontal="center" vertical="center"/>
    </xf>
    <xf numFmtId="168" fontId="4" fillId="0" borderId="1" xfId="0" applyNumberFormat="1" applyFont="1" applyBorder="1" applyAlignment="1">
      <alignment horizontal="center" vertical="center"/>
    </xf>
    <xf numFmtId="171" fontId="7" fillId="0" borderId="1" xfId="2" applyNumberFormat="1" applyFont="1" applyBorder="1" applyAlignment="1" applyProtection="1">
      <alignment vertical="center"/>
    </xf>
    <xf numFmtId="168" fontId="7" fillId="0" borderId="1" xfId="0" applyNumberFormat="1" applyFont="1" applyBorder="1" applyAlignment="1">
      <alignment vertical="center"/>
    </xf>
    <xf numFmtId="0" fontId="13" fillId="7" borderId="1" xfId="0" applyFont="1" applyFill="1" applyBorder="1" applyAlignment="1">
      <alignment horizontal="right" vertical="center"/>
    </xf>
    <xf numFmtId="171" fontId="14" fillId="7" borderId="1" xfId="2" applyNumberFormat="1" applyFont="1" applyFill="1" applyBorder="1" applyAlignment="1" applyProtection="1">
      <alignment vertical="center"/>
    </xf>
    <xf numFmtId="168" fontId="14" fillId="7" borderId="1" xfId="2" applyNumberFormat="1" applyFont="1" applyFill="1" applyBorder="1" applyAlignment="1" applyProtection="1">
      <alignment vertical="center"/>
    </xf>
    <xf numFmtId="0" fontId="16" fillId="0" borderId="0" xfId="0" applyFont="1"/>
    <xf numFmtId="171" fontId="16" fillId="0" borderId="0" xfId="0" applyNumberFormat="1" applyFont="1"/>
    <xf numFmtId="171" fontId="7" fillId="4" borderId="1" xfId="2" applyNumberFormat="1" applyFont="1" applyFill="1" applyBorder="1" applyAlignment="1" applyProtection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/>
    </xf>
    <xf numFmtId="10" fontId="7" fillId="4" borderId="1" xfId="2" applyNumberFormat="1" applyFont="1" applyFill="1" applyBorder="1" applyAlignment="1" applyProtection="1">
      <alignment vertical="center"/>
    </xf>
    <xf numFmtId="0" fontId="13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171" fontId="7" fillId="0" borderId="1" xfId="2" applyNumberFormat="1" applyFont="1" applyFill="1" applyBorder="1" applyAlignment="1" applyProtection="1">
      <alignment vertical="center"/>
    </xf>
    <xf numFmtId="0" fontId="7" fillId="0" borderId="1" xfId="0" applyFont="1" applyBorder="1" applyAlignment="1">
      <alignment wrapText="1"/>
    </xf>
    <xf numFmtId="9" fontId="4" fillId="0" borderId="1" xfId="0" applyNumberFormat="1" applyFont="1" applyBorder="1" applyAlignment="1">
      <alignment horizontal="center" vertical="center"/>
    </xf>
    <xf numFmtId="171" fontId="7" fillId="0" borderId="1" xfId="2" applyNumberFormat="1" applyFont="1" applyBorder="1" applyAlignment="1" applyProtection="1">
      <alignment horizontal="right" vertical="center"/>
    </xf>
    <xf numFmtId="9" fontId="7" fillId="0" borderId="1" xfId="0" applyNumberFormat="1" applyFont="1" applyBorder="1" applyAlignment="1">
      <alignment horizontal="center" vertical="center"/>
    </xf>
    <xf numFmtId="43" fontId="7" fillId="0" borderId="0" xfId="0" applyNumberFormat="1" applyFont="1"/>
    <xf numFmtId="1" fontId="7" fillId="0" borderId="1" xfId="0" applyNumberFormat="1" applyFont="1" applyBorder="1" applyAlignment="1">
      <alignment horizontal="center" vertical="center"/>
    </xf>
    <xf numFmtId="171" fontId="4" fillId="0" borderId="1" xfId="2" applyNumberFormat="1" applyFont="1" applyFill="1" applyBorder="1" applyAlignment="1" applyProtection="1">
      <alignment vertical="center"/>
    </xf>
    <xf numFmtId="10" fontId="14" fillId="7" borderId="1" xfId="2" applyNumberFormat="1" applyFont="1" applyFill="1" applyBorder="1" applyAlignment="1" applyProtection="1">
      <alignment vertical="center"/>
    </xf>
    <xf numFmtId="0" fontId="13" fillId="0" borderId="1" xfId="0" applyFont="1" applyBorder="1" applyAlignment="1">
      <alignment horizontal="center" vertical="center"/>
    </xf>
    <xf numFmtId="10" fontId="7" fillId="0" borderId="1" xfId="2" applyNumberFormat="1" applyFont="1" applyBorder="1" applyAlignment="1" applyProtection="1">
      <alignment vertical="center"/>
    </xf>
    <xf numFmtId="0" fontId="13" fillId="0" borderId="1" xfId="0" applyFont="1" applyBorder="1" applyAlignment="1">
      <alignment horizontal="left" vertical="center"/>
    </xf>
    <xf numFmtId="10" fontId="4" fillId="6" borderId="1" xfId="2" applyNumberFormat="1" applyFont="1" applyFill="1" applyBorder="1" applyAlignment="1" applyProtection="1">
      <alignment vertical="center"/>
    </xf>
    <xf numFmtId="168" fontId="4" fillId="6" borderId="1" xfId="2" applyNumberFormat="1" applyFont="1" applyFill="1" applyBorder="1" applyAlignment="1" applyProtection="1">
      <alignment vertical="center"/>
    </xf>
    <xf numFmtId="10" fontId="14" fillId="6" borderId="1" xfId="2" applyNumberFormat="1" applyFont="1" applyFill="1" applyBorder="1" applyAlignment="1" applyProtection="1">
      <alignment vertical="center"/>
    </xf>
    <xf numFmtId="168" fontId="14" fillId="6" borderId="1" xfId="2" applyNumberFormat="1" applyFont="1" applyFill="1" applyBorder="1" applyAlignment="1" applyProtection="1">
      <alignment vertical="center"/>
    </xf>
    <xf numFmtId="0" fontId="13" fillId="0" borderId="1" xfId="0" applyFont="1" applyBorder="1" applyAlignment="1">
      <alignment horizontal="right" vertical="center"/>
    </xf>
    <xf numFmtId="10" fontId="14" fillId="0" borderId="1" xfId="2" applyNumberFormat="1" applyFont="1" applyBorder="1" applyAlignment="1" applyProtection="1">
      <alignment vertical="center"/>
    </xf>
    <xf numFmtId="168" fontId="14" fillId="0" borderId="1" xfId="2" applyNumberFormat="1" applyFont="1" applyBorder="1" applyAlignment="1" applyProtection="1">
      <alignment vertical="center"/>
    </xf>
    <xf numFmtId="0" fontId="13" fillId="7" borderId="1" xfId="0" applyFont="1" applyFill="1" applyBorder="1" applyAlignment="1">
      <alignment vertical="center"/>
    </xf>
    <xf numFmtId="170" fontId="4" fillId="6" borderId="1" xfId="2" applyNumberFormat="1" applyFont="1" applyFill="1" applyBorder="1" applyAlignment="1" applyProtection="1">
      <alignment vertical="center"/>
    </xf>
    <xf numFmtId="0" fontId="13" fillId="2" borderId="1" xfId="0" applyFont="1" applyFill="1" applyBorder="1" applyAlignment="1">
      <alignment vertical="center"/>
    </xf>
    <xf numFmtId="0" fontId="4" fillId="0" borderId="1" xfId="0" applyFont="1" applyBorder="1" applyAlignment="1">
      <alignment vertical="center"/>
    </xf>
    <xf numFmtId="172" fontId="7" fillId="0" borderId="0" xfId="1" applyFont="1" applyProtection="1"/>
    <xf numFmtId="0" fontId="4" fillId="0" borderId="1" xfId="0" applyFont="1" applyBorder="1"/>
    <xf numFmtId="170" fontId="7" fillId="0" borderId="0" xfId="3" applyNumberFormat="1" applyFont="1"/>
    <xf numFmtId="0" fontId="13" fillId="0" borderId="2" xfId="0" applyFont="1" applyBorder="1" applyAlignment="1">
      <alignment horizontal="center" vertical="center"/>
    </xf>
    <xf numFmtId="168" fontId="4" fillId="0" borderId="1" xfId="3" applyNumberFormat="1" applyFont="1" applyBorder="1" applyAlignment="1">
      <alignment vertical="center"/>
    </xf>
    <xf numFmtId="0" fontId="7" fillId="0" borderId="1" xfId="0" applyFont="1" applyBorder="1"/>
    <xf numFmtId="10" fontId="7" fillId="6" borderId="1" xfId="2" applyNumberFormat="1" applyFont="1" applyFill="1" applyBorder="1" applyAlignment="1" applyProtection="1">
      <alignment vertical="center"/>
    </xf>
    <xf numFmtId="168" fontId="7" fillId="0" borderId="1" xfId="3" applyNumberFormat="1" applyFont="1" applyBorder="1" applyAlignment="1">
      <alignment vertical="center"/>
    </xf>
    <xf numFmtId="10" fontId="7" fillId="6" borderId="1" xfId="2" applyNumberFormat="1" applyFont="1" applyFill="1" applyBorder="1" applyProtection="1"/>
    <xf numFmtId="0" fontId="14" fillId="0" borderId="1" xfId="0" applyFont="1" applyBorder="1" applyAlignment="1">
      <alignment vertical="center" wrapText="1"/>
    </xf>
    <xf numFmtId="168" fontId="14" fillId="7" borderId="1" xfId="0" applyNumberFormat="1" applyFont="1" applyFill="1" applyBorder="1" applyAlignment="1">
      <alignment vertical="center"/>
    </xf>
    <xf numFmtId="0" fontId="17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" fontId="16" fillId="0" borderId="1" xfId="1" applyNumberFormat="1" applyFont="1" applyBorder="1" applyAlignment="1" applyProtection="1">
      <alignment horizontal="center" vertical="center"/>
    </xf>
    <xf numFmtId="4" fontId="14" fillId="4" borderId="1" xfId="0" applyNumberFormat="1" applyFont="1" applyFill="1" applyBorder="1" applyAlignment="1" applyProtection="1">
      <alignment vertical="center"/>
      <protection locked="0"/>
    </xf>
    <xf numFmtId="10" fontId="7" fillId="0" borderId="0" xfId="2" applyNumberFormat="1" applyFont="1" applyProtection="1"/>
    <xf numFmtId="44" fontId="19" fillId="0" borderId="1" xfId="0" applyNumberFormat="1" applyFont="1" applyBorder="1" applyAlignment="1">
      <alignment horizontal="center" vertical="center" wrapText="1"/>
    </xf>
    <xf numFmtId="172" fontId="6" fillId="7" borderId="1" xfId="1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1" xfId="0" applyFont="1" applyBorder="1" applyAlignment="1">
      <alignment horizontal="left"/>
    </xf>
    <xf numFmtId="0" fontId="1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19" fillId="8" borderId="6" xfId="0" applyFont="1" applyFill="1" applyBorder="1" applyAlignment="1">
      <alignment horizontal="centerContinuous"/>
    </xf>
    <xf numFmtId="0" fontId="6" fillId="0" borderId="0" xfId="0" applyFont="1" applyAlignment="1">
      <alignment horizontal="center"/>
    </xf>
    <xf numFmtId="0" fontId="19" fillId="0" borderId="1" xfId="0" applyFont="1" applyBorder="1" applyAlignment="1">
      <alignment horizontal="center" vertical="center" wrapText="1"/>
    </xf>
    <xf numFmtId="44" fontId="6" fillId="0" borderId="1" xfId="0" applyNumberFormat="1" applyFont="1" applyBorder="1" applyAlignment="1">
      <alignment horizontal="center" vertical="center" wrapText="1"/>
    </xf>
    <xf numFmtId="172" fontId="6" fillId="0" borderId="1" xfId="1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/>
    </xf>
    <xf numFmtId="0" fontId="19" fillId="8" borderId="5" xfId="0" applyFont="1" applyFill="1" applyBorder="1" applyAlignment="1">
      <alignment horizontal="centerContinuous"/>
    </xf>
    <xf numFmtId="0" fontId="23" fillId="8" borderId="4" xfId="0" applyFont="1" applyFill="1" applyBorder="1" applyAlignment="1">
      <alignment horizontal="centerContinuous"/>
    </xf>
    <xf numFmtId="4" fontId="0" fillId="0" borderId="0" xfId="0" applyNumberFormat="1"/>
    <xf numFmtId="0" fontId="0" fillId="0" borderId="0" xfId="0" applyAlignment="1">
      <alignment horizontal="centerContinuous"/>
    </xf>
    <xf numFmtId="0" fontId="6" fillId="0" borderId="0" xfId="0" applyFont="1" applyAlignment="1">
      <alignment wrapText="1"/>
    </xf>
    <xf numFmtId="43" fontId="0" fillId="0" borderId="0" xfId="59" applyFont="1"/>
    <xf numFmtId="10" fontId="6" fillId="0" borderId="0" xfId="2" applyNumberFormat="1" applyFont="1"/>
    <xf numFmtId="175" fontId="6" fillId="0" borderId="0" xfId="59" applyNumberFormat="1" applyFont="1"/>
    <xf numFmtId="43" fontId="0" fillId="0" borderId="0" xfId="0" applyNumberFormat="1"/>
    <xf numFmtId="44" fontId="5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0" fillId="0" borderId="0" xfId="0" applyNumberFormat="1"/>
    <xf numFmtId="43" fontId="0" fillId="0" borderId="0" xfId="59" applyFont="1" applyAlignment="1">
      <alignment horizontal="centerContinuous"/>
    </xf>
    <xf numFmtId="0" fontId="19" fillId="3" borderId="0" xfId="0" applyFont="1" applyFill="1"/>
    <xf numFmtId="0" fontId="19" fillId="0" borderId="0" xfId="0" applyFont="1"/>
    <xf numFmtId="0" fontId="23" fillId="0" borderId="1" xfId="0" applyFont="1" applyBorder="1" applyAlignment="1">
      <alignment horizontal="center"/>
    </xf>
    <xf numFmtId="0" fontId="23" fillId="0" borderId="1" xfId="0" applyFont="1" applyBorder="1"/>
    <xf numFmtId="0" fontId="25" fillId="7" borderId="4" xfId="0" applyFont="1" applyFill="1" applyBorder="1"/>
    <xf numFmtId="0" fontId="25" fillId="7" borderId="6" xfId="0" applyFont="1" applyFill="1" applyBorder="1"/>
    <xf numFmtId="0" fontId="23" fillId="0" borderId="1" xfId="0" applyFont="1" applyBorder="1" applyAlignment="1">
      <alignment horizontal="centerContinuous"/>
    </xf>
    <xf numFmtId="0" fontId="23" fillId="0" borderId="6" xfId="0" applyFont="1" applyBorder="1" applyAlignment="1">
      <alignment horizontal="centerContinuous"/>
    </xf>
    <xf numFmtId="0" fontId="19" fillId="0" borderId="0" xfId="0" applyFont="1" applyAlignment="1">
      <alignment horizontal="center" vertical="center"/>
    </xf>
    <xf numFmtId="0" fontId="19" fillId="0" borderId="0" xfId="0" applyFont="1" applyAlignment="1">
      <alignment wrapText="1"/>
    </xf>
    <xf numFmtId="43" fontId="19" fillId="0" borderId="0" xfId="59" applyFont="1"/>
    <xf numFmtId="43" fontId="19" fillId="0" borderId="0" xfId="0" applyNumberFormat="1" applyFont="1"/>
    <xf numFmtId="0" fontId="27" fillId="0" borderId="0" xfId="0" applyFont="1"/>
    <xf numFmtId="4" fontId="27" fillId="0" borderId="0" xfId="0" applyNumberFormat="1" applyFont="1"/>
    <xf numFmtId="164" fontId="27" fillId="0" borderId="0" xfId="0" applyNumberFormat="1" applyFont="1"/>
    <xf numFmtId="43" fontId="27" fillId="0" borderId="0" xfId="59" applyFont="1"/>
    <xf numFmtId="0" fontId="0" fillId="10" borderId="0" xfId="0" applyFill="1"/>
    <xf numFmtId="171" fontId="4" fillId="3" borderId="1" xfId="2" applyNumberFormat="1" applyFont="1" applyFill="1" applyBorder="1" applyAlignment="1" applyProtection="1">
      <alignment vertical="center"/>
    </xf>
    <xf numFmtId="168" fontId="4" fillId="3" borderId="1" xfId="0" applyNumberFormat="1" applyFont="1" applyFill="1" applyBorder="1" applyAlignment="1">
      <alignment vertical="center"/>
    </xf>
    <xf numFmtId="10" fontId="4" fillId="3" borderId="1" xfId="2" applyNumberFormat="1" applyFont="1" applyFill="1" applyBorder="1" applyAlignment="1" applyProtection="1">
      <alignment vertical="center"/>
    </xf>
    <xf numFmtId="0" fontId="0" fillId="9" borderId="0" xfId="0" applyFill="1" applyAlignment="1">
      <alignment horizontal="center"/>
    </xf>
    <xf numFmtId="0" fontId="6" fillId="9" borderId="0" xfId="0" applyFont="1" applyFill="1"/>
    <xf numFmtId="0" fontId="0" fillId="9" borderId="0" xfId="0" applyFill="1"/>
    <xf numFmtId="4" fontId="0" fillId="9" borderId="0" xfId="0" applyNumberFormat="1" applyFill="1"/>
    <xf numFmtId="164" fontId="0" fillId="9" borderId="0" xfId="0" applyNumberFormat="1" applyFill="1"/>
    <xf numFmtId="43" fontId="0" fillId="9" borderId="0" xfId="59" applyFont="1" applyFill="1"/>
    <xf numFmtId="10" fontId="6" fillId="9" borderId="0" xfId="2" applyNumberFormat="1" applyFont="1" applyFill="1"/>
    <xf numFmtId="175" fontId="6" fillId="9" borderId="0" xfId="59" applyNumberFormat="1" applyFont="1" applyFill="1"/>
    <xf numFmtId="43" fontId="0" fillId="9" borderId="0" xfId="0" applyNumberFormat="1" applyFill="1"/>
    <xf numFmtId="43" fontId="0" fillId="0" borderId="0" xfId="59" applyFont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</cellXfs>
  <cellStyles count="352">
    <cellStyle name="BORDAS" xfId="5" xr:uid="{65063501-CA8B-443E-8F73-EDB24DDC3430}"/>
    <cellStyle name="Euro" xfId="6" xr:uid="{E311B039-45B0-4FF7-9405-F3A4363188C8}"/>
    <cellStyle name="Moeda" xfId="1" builtinId="4"/>
    <cellStyle name="Moeda 2" xfId="7" xr:uid="{2774A270-4279-4696-BDBD-F60B567D758D}"/>
    <cellStyle name="Moeda 2 2" xfId="8" xr:uid="{DAF12712-E4BE-4A31-86B6-44343713EC02}"/>
    <cellStyle name="Moeda 2 2 2" xfId="43" xr:uid="{C1001A21-4D5C-4137-8994-B7A2886179F1}"/>
    <cellStyle name="Moeda 2 2 2 2" xfId="127" xr:uid="{D5A86245-A239-4861-970E-9C69CF5DDF7B}"/>
    <cellStyle name="Moeda 2 2 2 2 2" xfId="293" xr:uid="{21BB6BD6-ADD2-4666-998B-57EF32411982}"/>
    <cellStyle name="Moeda 2 2 2 3" xfId="168" xr:uid="{637ED41D-1630-470D-9488-3D02EA2FC147}"/>
    <cellStyle name="Moeda 2 2 2 3 2" xfId="334" xr:uid="{8EA7042B-454E-4E0D-9563-7C8591F2CF2C}"/>
    <cellStyle name="Moeda 2 2 2 4" xfId="85" xr:uid="{402FB484-897B-4DF0-907F-E3D9FEAFFEB6}"/>
    <cellStyle name="Moeda 2 2 2 4 2" xfId="252" xr:uid="{DB6B85DF-57CC-4727-8385-EEA9CE996F06}"/>
    <cellStyle name="Moeda 2 2 2 5" xfId="211" xr:uid="{89CE9F0B-37D9-41EB-AB1B-C3CA430913BD}"/>
    <cellStyle name="Moeda 2 2 3" xfId="104" xr:uid="{8B0DD576-C7E6-4219-90BE-9343A9885531}"/>
    <cellStyle name="Moeda 2 2 3 2" xfId="271" xr:uid="{2AC3BE8C-EA0D-4BFB-90C3-5A8644D46254}"/>
    <cellStyle name="Moeda 2 2 4" xfId="146" xr:uid="{20E57AA1-C12C-49D9-842F-5D70ADB6F48E}"/>
    <cellStyle name="Moeda 2 2 4 2" xfId="312" xr:uid="{BDAF746A-46AD-47E4-B4C0-97CBC6D595CA}"/>
    <cellStyle name="Moeda 2 2 5" xfId="62" xr:uid="{89830591-8602-46C8-B651-89E6DB867E02}"/>
    <cellStyle name="Moeda 2 2 5 2" xfId="230" xr:uid="{7B691F52-314B-40FD-9F5E-46C5838B7DD4}"/>
    <cellStyle name="Moeda 2 2 6" xfId="189" xr:uid="{98708164-1CC8-40B5-9E3D-CE55CA843C77}"/>
    <cellStyle name="Moeda 2 3" xfId="29" xr:uid="{B5564BC4-D6A2-4228-9371-7BD23EF7D341}"/>
    <cellStyle name="Moeda 2 3 2" xfId="55" xr:uid="{21797E9A-4F41-4FD1-AEF3-814B6326AE0C}"/>
    <cellStyle name="Moeda 2 3 2 2" xfId="139" xr:uid="{0FFEF294-3100-4A84-A523-EEEC85D7FD64}"/>
    <cellStyle name="Moeda 2 3 2 2 2" xfId="305" xr:uid="{A6AC21F1-AB05-4AA3-9DEA-601A6FDD418D}"/>
    <cellStyle name="Moeda 2 3 2 3" xfId="180" xr:uid="{D0A40614-9266-4491-82F4-CC157B757B1C}"/>
    <cellStyle name="Moeda 2 3 2 3 2" xfId="346" xr:uid="{1168A244-849F-411C-940A-80C4EAEE57B2}"/>
    <cellStyle name="Moeda 2 3 2 4" xfId="97" xr:uid="{6A1D3260-CC89-4E5D-8BD6-04C2D7DE418A}"/>
    <cellStyle name="Moeda 2 3 2 4 2" xfId="264" xr:uid="{5DCF1698-2BBB-4AA9-BE96-37A567D338B3}"/>
    <cellStyle name="Moeda 2 3 2 5" xfId="223" xr:uid="{E4267D2D-79EE-4AED-B144-E708CD2FD8A5}"/>
    <cellStyle name="Moeda 2 3 3" xfId="116" xr:uid="{6FC63162-95D2-489F-889D-355702EB78C6}"/>
    <cellStyle name="Moeda 2 3 3 2" xfId="283" xr:uid="{637D498A-415D-45BD-A66A-89127CA51563}"/>
    <cellStyle name="Moeda 2 3 4" xfId="158" xr:uid="{B7865C54-1C09-4C6A-9750-5EE8CA5AE96E}"/>
    <cellStyle name="Moeda 2 3 4 2" xfId="324" xr:uid="{822E414F-73F9-46CE-A75E-8B054F90125C}"/>
    <cellStyle name="Moeda 2 3 5" xfId="74" xr:uid="{1B2C8E71-CFDC-482D-AE3F-9E6DC27DF486}"/>
    <cellStyle name="Moeda 2 3 5 2" xfId="242" xr:uid="{A5873A15-EFB6-4283-B517-A43AC9DE68A3}"/>
    <cellStyle name="Moeda 2 3 6" xfId="201" xr:uid="{C7450CDB-BF9E-452D-B6B2-1EB2C166A03B}"/>
    <cellStyle name="Moeda 2 4" xfId="42" xr:uid="{4CDB22FE-7EBF-4F35-B139-3DCC8A81EBFE}"/>
    <cellStyle name="Moeda 2 4 2" xfId="126" xr:uid="{00EC4F64-F0BC-4D7C-8BDF-66DCE1BF0483}"/>
    <cellStyle name="Moeda 2 4 2 2" xfId="292" xr:uid="{40F8012E-B549-4C46-A88B-33A960A97A66}"/>
    <cellStyle name="Moeda 2 4 3" xfId="167" xr:uid="{49F32469-E84D-4DA2-BA87-356BE682840B}"/>
    <cellStyle name="Moeda 2 4 3 2" xfId="333" xr:uid="{B6DEF114-99A8-48C9-89B2-D34FFE087266}"/>
    <cellStyle name="Moeda 2 4 4" xfId="84" xr:uid="{7F29E2A6-1E3C-464E-823A-956DE85756A5}"/>
    <cellStyle name="Moeda 2 4 4 2" xfId="251" xr:uid="{23FD748C-A810-40DF-BD4B-E1085226A868}"/>
    <cellStyle name="Moeda 2 4 5" xfId="210" xr:uid="{116F2D16-FE61-400D-8BF8-529A85B98B93}"/>
    <cellStyle name="Moeda 2 5" xfId="103" xr:uid="{4EA88246-ED53-4060-B5ED-E8A9DD57D9CB}"/>
    <cellStyle name="Moeda 2 5 2" xfId="270" xr:uid="{57CB5A9E-D65F-4F4E-A17B-1D5CEF6FA7C4}"/>
    <cellStyle name="Moeda 2 6" xfId="145" xr:uid="{2C36C847-2080-40CC-8D8B-C5BA3EA25F8E}"/>
    <cellStyle name="Moeda 2 6 2" xfId="311" xr:uid="{373E4AE4-4669-4A6A-8BC4-4BBCE8740803}"/>
    <cellStyle name="Moeda 2 7" xfId="61" xr:uid="{C1CED47C-A9F5-44BE-A2F6-1DEC51E10EC0}"/>
    <cellStyle name="Moeda 2 7 2" xfId="229" xr:uid="{5D58D128-9214-4F35-85B1-D2446D62B4F0}"/>
    <cellStyle name="Moeda 2 8" xfId="188" xr:uid="{96C86958-D445-4208-8680-89F62D54D16B}"/>
    <cellStyle name="Moeda 3" xfId="9" xr:uid="{080CD93C-3F58-4E0C-BCDC-F849BF844462}"/>
    <cellStyle name="Moeda 3 2" xfId="10" xr:uid="{4E434C4E-0378-47AC-87F3-2B0FAE7E6970}"/>
    <cellStyle name="Moeda 3 2 2" xfId="45" xr:uid="{D3FE6FB0-105F-420C-A6CF-7F3A33815897}"/>
    <cellStyle name="Moeda 3 2 2 2" xfId="129" xr:uid="{5272239D-0716-420C-9A41-F6822BC2DA3C}"/>
    <cellStyle name="Moeda 3 2 2 2 2" xfId="295" xr:uid="{46853FE6-BA83-4234-98C9-4003EF594FDC}"/>
    <cellStyle name="Moeda 3 2 2 3" xfId="170" xr:uid="{EC5F8AE0-71B2-4FF6-ACDF-D33DCD8E9368}"/>
    <cellStyle name="Moeda 3 2 2 3 2" xfId="336" xr:uid="{3AE3B09E-5DA4-4F6F-9B9E-DBD7FF9BA4CF}"/>
    <cellStyle name="Moeda 3 2 2 4" xfId="87" xr:uid="{E7512FFB-53A7-4BC0-A675-ED5D13ADBF61}"/>
    <cellStyle name="Moeda 3 2 2 4 2" xfId="254" xr:uid="{E56BB1ED-56FC-4CCB-9132-E5CC898379B2}"/>
    <cellStyle name="Moeda 3 2 2 5" xfId="213" xr:uid="{9DCEEBE0-15A4-4298-B9E2-D84D3E425034}"/>
    <cellStyle name="Moeda 3 2 3" xfId="106" xr:uid="{0DC6AA70-F023-4B58-A7C0-6ABC13170FBE}"/>
    <cellStyle name="Moeda 3 2 3 2" xfId="273" xr:uid="{EE3618C7-4BE6-4FD5-A1BA-3C6D6234FBDD}"/>
    <cellStyle name="Moeda 3 2 4" xfId="148" xr:uid="{33ED8A7F-4F1D-4CCA-BDF2-90E4C124F538}"/>
    <cellStyle name="Moeda 3 2 4 2" xfId="314" xr:uid="{4095725A-259A-4D9E-8891-BE6CFA387A0C}"/>
    <cellStyle name="Moeda 3 2 5" xfId="64" xr:uid="{0AD0E73A-CE38-4D0E-A3F9-549098F34C76}"/>
    <cellStyle name="Moeda 3 2 5 2" xfId="232" xr:uid="{0101B900-2881-4178-96D7-F16224705A33}"/>
    <cellStyle name="Moeda 3 2 6" xfId="191" xr:uid="{2143E4D5-B429-44F8-A1F6-5D9F0DF844DB}"/>
    <cellStyle name="Moeda 3 3" xfId="33" xr:uid="{CBF5F053-CE27-45ED-8888-FEDCFCDD655E}"/>
    <cellStyle name="Moeda 3 3 2" xfId="57" xr:uid="{1E704052-5A93-4C20-9D7D-01BF7EE01EC5}"/>
    <cellStyle name="Moeda 3 3 2 2" xfId="141" xr:uid="{D514C999-9613-40ED-917C-D389EB351347}"/>
    <cellStyle name="Moeda 3 3 2 2 2" xfId="307" xr:uid="{62D7956B-E29B-4B32-93B5-E209A2477B98}"/>
    <cellStyle name="Moeda 3 3 2 3" xfId="182" xr:uid="{D5957FD2-7576-43AA-833F-4B4C823577B3}"/>
    <cellStyle name="Moeda 3 3 2 3 2" xfId="348" xr:uid="{E63C5B7C-5372-4C4C-9BA8-7C3B647049E0}"/>
    <cellStyle name="Moeda 3 3 2 4" xfId="99" xr:uid="{5B2076D1-19C6-4AAB-AC5A-EBBD0A73B493}"/>
    <cellStyle name="Moeda 3 3 2 4 2" xfId="266" xr:uid="{DA67F613-6EA9-4C4C-96D2-526DC3D9DD3B}"/>
    <cellStyle name="Moeda 3 3 2 5" xfId="225" xr:uid="{8C1CD580-BADB-4B95-90F5-9D67704DDBE5}"/>
    <cellStyle name="Moeda 3 3 3" xfId="118" xr:uid="{51E0F2A9-C86F-4E23-AE39-B3E5F1C6CCDA}"/>
    <cellStyle name="Moeda 3 3 3 2" xfId="285" xr:uid="{EAC65E7A-3BB3-49E7-9280-A963559CF90D}"/>
    <cellStyle name="Moeda 3 3 4" xfId="160" xr:uid="{A0869BEB-1B0B-4868-931A-56BB63FBACA6}"/>
    <cellStyle name="Moeda 3 3 4 2" xfId="326" xr:uid="{39EC300E-A0F9-4F5B-901B-54967C8014F3}"/>
    <cellStyle name="Moeda 3 3 5" xfId="76" xr:uid="{BE44D34C-38C7-4067-B487-A14CA06D895B}"/>
    <cellStyle name="Moeda 3 3 5 2" xfId="244" xr:uid="{B3F0AAE4-E524-4A02-B8EB-CE6C88EB05E0}"/>
    <cellStyle name="Moeda 3 3 6" xfId="203" xr:uid="{4D57C675-B634-419D-BEFE-A66A8096AF20}"/>
    <cellStyle name="Moeda 3 4" xfId="44" xr:uid="{6E1EE2E3-8BE5-4AF4-857E-D8896EDD7CA3}"/>
    <cellStyle name="Moeda 3 4 2" xfId="128" xr:uid="{0CEEE0C9-3B60-49E4-856F-C2C3609AC432}"/>
    <cellStyle name="Moeda 3 4 2 2" xfId="294" xr:uid="{C1B5F088-D73C-4BA2-AD52-F6468D294A8F}"/>
    <cellStyle name="Moeda 3 4 3" xfId="169" xr:uid="{46A5297C-4D40-444F-82EE-D5B7C0BF37A3}"/>
    <cellStyle name="Moeda 3 4 3 2" xfId="335" xr:uid="{96746367-F519-47B2-BF3B-8D514CC359AE}"/>
    <cellStyle name="Moeda 3 4 4" xfId="86" xr:uid="{192FFF8E-9AA5-4527-9187-FBAF3CCE7762}"/>
    <cellStyle name="Moeda 3 4 4 2" xfId="253" xr:uid="{6A980B52-98DC-4214-B288-44429E2B61AF}"/>
    <cellStyle name="Moeda 3 4 5" xfId="212" xr:uid="{A17CA011-502B-4AA0-928C-B4B78612F0B1}"/>
    <cellStyle name="Moeda 3 5" xfId="105" xr:uid="{C01C51A0-AD26-479A-A568-0AA6B53BF858}"/>
    <cellStyle name="Moeda 3 5 2" xfId="272" xr:uid="{103D5235-9773-4860-AC62-580D662CD8AC}"/>
    <cellStyle name="Moeda 3 6" xfId="147" xr:uid="{B13D7533-25F5-4E5E-8B4C-5EC8392AD770}"/>
    <cellStyle name="Moeda 3 6 2" xfId="313" xr:uid="{EEDE701A-560F-4D2B-9AAF-A78B9B6263FE}"/>
    <cellStyle name="Moeda 3 7" xfId="63" xr:uid="{1B47D35A-A3EA-4976-9977-4EAEEE81C6C8}"/>
    <cellStyle name="Moeda 3 7 2" xfId="231" xr:uid="{CBCDCC77-5AEC-4EC6-B73F-7EAE9BF3358E}"/>
    <cellStyle name="Moeda 3 8" xfId="190" xr:uid="{7538BFF6-CB8F-445D-8488-2096A12BE057}"/>
    <cellStyle name="Moeda 4" xfId="11" xr:uid="{D6816CD9-BF75-4A96-A33C-DD2F84CA21F4}"/>
    <cellStyle name="Moeda 5" xfId="12" xr:uid="{6EA0B1F1-324D-41AC-956F-6E0A46934504}"/>
    <cellStyle name="Moeda 6" xfId="40" xr:uid="{42402F7E-0F87-4AE6-A46C-91781E1A898D}"/>
    <cellStyle name="Moeda 6 2" xfId="124" xr:uid="{97830564-0808-4355-B987-10EF1766418F}"/>
    <cellStyle name="Moeda 6 2 2" xfId="290" xr:uid="{0DE5D62E-7E95-433E-A91E-0073D048F559}"/>
    <cellStyle name="Moeda 6 3" xfId="165" xr:uid="{6EA2E346-C8BE-4819-A928-8C57A70CD423}"/>
    <cellStyle name="Moeda 6 3 2" xfId="331" xr:uid="{807BA208-B49B-4A43-9528-0050A7A55121}"/>
    <cellStyle name="Moeda 6 4" xfId="82" xr:uid="{C6851091-993D-49A9-B78E-B8EA654BFF6C}"/>
    <cellStyle name="Moeda 6 4 2" xfId="249" xr:uid="{291A7969-9A98-4835-8069-720541DF351C}"/>
    <cellStyle name="Moeda 6 5" xfId="208" xr:uid="{BD8576FC-DE05-4D97-BD60-4AE44FF242AE}"/>
    <cellStyle name="Moeda 7" xfId="41" xr:uid="{D474F27D-DFEB-451F-8082-5E91FF9C0B81}"/>
    <cellStyle name="Moeda 7 2" xfId="125" xr:uid="{CD98BDB8-56F9-4343-929F-486ABD333F28}"/>
    <cellStyle name="Moeda 7 2 2" xfId="291" xr:uid="{86956066-0FEF-4BEC-8874-374A958FA181}"/>
    <cellStyle name="Moeda 7 3" xfId="166" xr:uid="{CDB04445-5EBC-4896-8347-5115D91BEC0F}"/>
    <cellStyle name="Moeda 7 3 2" xfId="332" xr:uid="{0DB55598-4BCB-4DA9-91D9-0315D23045EB}"/>
    <cellStyle name="Moeda 7 4" xfId="83" xr:uid="{7FB08608-1019-4D37-A731-8E607C19AA07}"/>
    <cellStyle name="Moeda 7 4 2" xfId="250" xr:uid="{027498E4-3B61-4B7A-9426-C9D3F140FF20}"/>
    <cellStyle name="Moeda 7 5" xfId="209" xr:uid="{C0C3E14B-6018-4721-8B37-EF2DCA96D83C}"/>
    <cellStyle name="Moeda 8" xfId="39" xr:uid="{F3CC9364-C798-41AD-88BD-3609474EDD79}"/>
    <cellStyle name="Moeda 8 2" xfId="123" xr:uid="{07C3FA3F-F684-4C0E-B144-80530A5A71D1}"/>
    <cellStyle name="Moeda 8 3" xfId="81" xr:uid="{117FBCC8-856B-45E4-AE31-6B452E80AD77}"/>
    <cellStyle name="Normal" xfId="0" builtinId="0"/>
    <cellStyle name="Normal 10" xfId="351" xr:uid="{E700DA12-0186-479E-B4FF-E8D43A6671C3}"/>
    <cellStyle name="Normal 2" xfId="3" xr:uid="{F5190EB1-EECC-4948-9EC3-DC40C9DADC88}"/>
    <cellStyle name="Normal 2 2" xfId="13" xr:uid="{6A92F5CC-6D6D-483A-95D4-44937933DE7C}"/>
    <cellStyle name="Normal 2 2 2" xfId="32" xr:uid="{FE359F77-3938-4FF0-9AD3-47498FF3DF99}"/>
    <cellStyle name="Normal 2_8TA 4º reajuste" xfId="14" xr:uid="{B2CA62C3-F496-4FFB-BB9B-98419C41AB74}"/>
    <cellStyle name="Normal 3" xfId="21" xr:uid="{56271A18-CD40-4475-A17B-FE3A4091A257}"/>
    <cellStyle name="Normal 4" xfId="22" xr:uid="{4DB3C288-3A76-4463-AD60-583BBED51AC3}"/>
    <cellStyle name="Normal 4 2" xfId="48" xr:uid="{84AE2958-B694-44D9-BF81-20A96DB0269F}"/>
    <cellStyle name="Normal 4 2 2" xfId="132" xr:uid="{437E7B8F-8DAF-4AF9-9A6D-E3F2DE00CFC1}"/>
    <cellStyle name="Normal 4 2 2 2" xfId="298" xr:uid="{F1B46C6B-3087-4C69-A00B-302122E92441}"/>
    <cellStyle name="Normal 4 2 3" xfId="173" xr:uid="{C83F89BC-8610-470D-A3E6-671209A53959}"/>
    <cellStyle name="Normal 4 2 3 2" xfId="339" xr:uid="{E9ABA17B-9624-40EA-9D6C-83287A835E71}"/>
    <cellStyle name="Normal 4 2 4" xfId="90" xr:uid="{990791E2-E3FE-47D8-A343-8E470FF21405}"/>
    <cellStyle name="Normal 4 2 4 2" xfId="257" xr:uid="{7DB21D30-B4FE-410E-BA67-F4E45A8D5698}"/>
    <cellStyle name="Normal 4 2 5" xfId="216" xr:uid="{ACDB33D7-AEAE-4E0D-97EC-E0A9A5344905}"/>
    <cellStyle name="Normal 4 3" xfId="109" xr:uid="{A5F5BE29-EF45-4C39-8A3C-CE62B014AFFA}"/>
    <cellStyle name="Normal 4 3 2" xfId="276" xr:uid="{D109DD84-FABB-462E-B939-55CB5813A179}"/>
    <cellStyle name="Normal 4 4" xfId="151" xr:uid="{D0EB93B3-2A0C-44EC-B26A-F849FD76D2B0}"/>
    <cellStyle name="Normal 4 4 2" xfId="317" xr:uid="{1FFE50F6-D472-4FB3-9E07-B583D6B0FC13}"/>
    <cellStyle name="Normal 4 5" xfId="67" xr:uid="{0BB19D88-E486-4F5A-B982-874C256EC342}"/>
    <cellStyle name="Normal 4 5 2" xfId="235" xr:uid="{ED38096E-369D-437E-ACE5-84EBAF81BA7E}"/>
    <cellStyle name="Normal 4 6" xfId="194" xr:uid="{BA331742-E366-41A7-91B1-9466A2331F71}"/>
    <cellStyle name="Normal 5" xfId="24" xr:uid="{7452F276-3DFE-44CA-B59F-DFA81BF4DFA0}"/>
    <cellStyle name="Normal 5 2" xfId="50" xr:uid="{6305F02C-E692-4E86-91F7-62724BD708C5}"/>
    <cellStyle name="Normal 5 2 2" xfId="134" xr:uid="{90802332-4E6F-481A-8F31-BD3D8AAC67F1}"/>
    <cellStyle name="Normal 5 2 2 2" xfId="300" xr:uid="{3B1DC0E9-9F3F-4A22-B6B1-88E565D374B9}"/>
    <cellStyle name="Normal 5 2 3" xfId="175" xr:uid="{DDF2B372-471E-4F93-A1AD-A1591BB98F97}"/>
    <cellStyle name="Normal 5 2 3 2" xfId="341" xr:uid="{FE96515A-8F5A-47BF-A9EA-39F0FDAE12EC}"/>
    <cellStyle name="Normal 5 2 4" xfId="92" xr:uid="{42AB81D5-81B0-4BAB-8E11-413C4108C35A}"/>
    <cellStyle name="Normal 5 2 4 2" xfId="259" xr:uid="{EA743EC0-FFF9-488F-AD7C-E3FC032E7F5A}"/>
    <cellStyle name="Normal 5 2 5" xfId="218" xr:uid="{9D28768B-E864-450E-8EF2-37AD31DFD205}"/>
    <cellStyle name="Normal 5 3" xfId="111" xr:uid="{FA2B2C12-5EB3-4E7B-8E60-B94BCD8E1161}"/>
    <cellStyle name="Normal 5 3 2" xfId="278" xr:uid="{55BF827F-460C-4F29-A24B-4C16B29878CF}"/>
    <cellStyle name="Normal 5 4" xfId="153" xr:uid="{55A41308-1EED-4FA2-BCC0-9D77FF094F32}"/>
    <cellStyle name="Normal 5 4 2" xfId="319" xr:uid="{5BBC87F5-44CF-478C-BF23-4D38FFC5F175}"/>
    <cellStyle name="Normal 5 5" xfId="69" xr:uid="{7643A0CC-1E40-4B32-80EC-9B9BF298ABC5}"/>
    <cellStyle name="Normal 5 5 2" xfId="237" xr:uid="{5DC3AE50-1278-4ADC-A2FA-DBBF3323D1A4}"/>
    <cellStyle name="Normal 5 6" xfId="196" xr:uid="{580D1550-60DC-4DDB-B2A8-A7BA980A532F}"/>
    <cellStyle name="Normal 6" xfId="27" xr:uid="{303C3040-FA28-46E6-AC43-BF8F534BBC16}"/>
    <cellStyle name="Normal 6 2" xfId="53" xr:uid="{A44D22D7-65EC-477F-AF0F-E313FAD2885E}"/>
    <cellStyle name="Normal 6 2 2" xfId="137" xr:uid="{303E82FA-E82A-4315-8487-F41E86CC0241}"/>
    <cellStyle name="Normal 6 2 2 2" xfId="303" xr:uid="{692E9B34-782E-42D5-A32F-0DF133BE1EA1}"/>
    <cellStyle name="Normal 6 2 3" xfId="178" xr:uid="{83B23EB9-75DB-441D-A3D6-5F17F665A7F1}"/>
    <cellStyle name="Normal 6 2 3 2" xfId="344" xr:uid="{783A2BC2-5A61-436F-8944-2CD2CA98C856}"/>
    <cellStyle name="Normal 6 2 4" xfId="95" xr:uid="{D6012DE7-9AF2-42DE-AEEE-5307AF969D43}"/>
    <cellStyle name="Normal 6 2 4 2" xfId="262" xr:uid="{F2FE2D31-2460-4899-B4B0-8B6A90B6CE8A}"/>
    <cellStyle name="Normal 6 2 5" xfId="221" xr:uid="{3B9FCE9F-36A3-44E8-B7CB-D46E917CA674}"/>
    <cellStyle name="Normal 6 3" xfId="114" xr:uid="{E6ABC4E3-2C31-4603-92FC-09EA13E5FB98}"/>
    <cellStyle name="Normal 6 3 2" xfId="281" xr:uid="{4729C751-9CD9-4949-B565-4723B657C80A}"/>
    <cellStyle name="Normal 6 4" xfId="156" xr:uid="{00BE89D0-8516-4FDF-A09F-752A0EA4DB2B}"/>
    <cellStyle name="Normal 6 4 2" xfId="322" xr:uid="{6B6571F3-B8F1-453E-8FBB-920281C41465}"/>
    <cellStyle name="Normal 6 5" xfId="72" xr:uid="{A9016E63-0BDF-4D28-BD8C-362642699629}"/>
    <cellStyle name="Normal 6 5 2" xfId="240" xr:uid="{4F3A37DE-00BB-4E30-ABE7-0A32451F4E98}"/>
    <cellStyle name="Normal 6 6" xfId="199" xr:uid="{9351762B-C68F-4518-B6DB-2161EB930496}"/>
    <cellStyle name="Normal 7" xfId="28" xr:uid="{E3462494-3293-405E-9FA4-7DEEABA6F662}"/>
    <cellStyle name="Normal 7 2" xfId="54" xr:uid="{2C58904D-FABD-4B7D-BDD1-973231067D83}"/>
    <cellStyle name="Normal 7 2 2" xfId="138" xr:uid="{A776F9A7-2ACC-4671-828D-0663B5A85EC4}"/>
    <cellStyle name="Normal 7 2 2 2" xfId="304" xr:uid="{221357F7-E7DA-4E02-852E-0F8FDFED8D62}"/>
    <cellStyle name="Normal 7 2 3" xfId="179" xr:uid="{7501B7B4-26EE-4B5D-86AD-24E1D97F2C14}"/>
    <cellStyle name="Normal 7 2 3 2" xfId="345" xr:uid="{1642AC6A-6AB1-4D03-B2C5-A519D973C868}"/>
    <cellStyle name="Normal 7 2 4" xfId="96" xr:uid="{78F0E0CF-6CBD-40E9-9084-56B1D80FB01D}"/>
    <cellStyle name="Normal 7 2 4 2" xfId="263" xr:uid="{2EFA6F69-F94D-4CE4-8A2E-90AC8F67BA09}"/>
    <cellStyle name="Normal 7 2 5" xfId="222" xr:uid="{92728A01-D068-426D-901F-3D9225A7FE99}"/>
    <cellStyle name="Normal 7 3" xfId="115" xr:uid="{77BE964D-8FF5-4786-90F0-19201CB1B211}"/>
    <cellStyle name="Normal 7 3 2" xfId="282" xr:uid="{69A0B7BF-F599-4C51-A272-71D37CCCE8B7}"/>
    <cellStyle name="Normal 7 4" xfId="157" xr:uid="{4F0F1044-DA5C-4B85-9AE3-9C9FB2A3AC93}"/>
    <cellStyle name="Normal 7 4 2" xfId="323" xr:uid="{06C2BA36-1914-433F-B322-5BB3452F2F53}"/>
    <cellStyle name="Normal 7 5" xfId="73" xr:uid="{CAABF717-6B27-4AAF-B335-55F455247F8E}"/>
    <cellStyle name="Normal 7 5 2" xfId="241" xr:uid="{E033BFFF-4D36-40B4-A8AE-CDD4A573AB01}"/>
    <cellStyle name="Normal 7 6" xfId="200" xr:uid="{5F5C5B54-6946-4990-991B-9BBCACF68164}"/>
    <cellStyle name="Normal 8" xfId="185" xr:uid="{F900DFB0-B521-4491-A580-CC0DFDA50808}"/>
    <cellStyle name="Normal 9" xfId="186" xr:uid="{B0C96E98-B22F-4FB7-B6F3-9CAC09DCE324}"/>
    <cellStyle name="Porcentagem" xfId="2" builtinId="5"/>
    <cellStyle name="Porcentagem 2" xfId="15" xr:uid="{A0FEC27C-C564-4634-B468-55056F4B0C07}"/>
    <cellStyle name="Porcentagem 2 2" xfId="16" xr:uid="{4AE9AC6C-7B86-4FD5-B6C4-A1BDBAB62903}"/>
    <cellStyle name="Porcentagem 2 3" xfId="30" xr:uid="{8FCF533E-5285-4EE0-B220-389569BA7B97}"/>
    <cellStyle name="Porcentagem 3" xfId="17" xr:uid="{533C8FE3-8747-459B-A41D-0FF765133FF7}"/>
    <cellStyle name="Porcentagem 3 2" xfId="18" xr:uid="{B2E10BB7-B704-457B-AF98-B0B6444AEE5F}"/>
    <cellStyle name="Porcentagem 4" xfId="37" xr:uid="{5440BF51-54C7-4BAF-81B7-150982316FF3}"/>
    <cellStyle name="Separador de milhares 2" xfId="19" xr:uid="{7A1285C2-BF95-45D6-92DF-E3B400F652A4}"/>
    <cellStyle name="Separador de milhares 2 2" xfId="46" xr:uid="{A3174919-1195-4DEF-B0E2-E7D9F6641614}"/>
    <cellStyle name="Separador de milhares 2 2 2" xfId="130" xr:uid="{8DE1D79A-EBD7-47AD-9DCC-2EDF1A1F80E4}"/>
    <cellStyle name="Separador de milhares 2 2 2 2" xfId="296" xr:uid="{2F37AE23-B116-4A07-AAA3-54B94F468C22}"/>
    <cellStyle name="Separador de milhares 2 2 3" xfId="171" xr:uid="{C8A4524D-CD20-4400-B681-CA7AC39993B9}"/>
    <cellStyle name="Separador de milhares 2 2 3 2" xfId="337" xr:uid="{BDB995A4-4F0C-49C2-8242-D744D65A38CB}"/>
    <cellStyle name="Separador de milhares 2 2 4" xfId="88" xr:uid="{AD11B633-3D06-411D-B9BF-ADCEF96E56C4}"/>
    <cellStyle name="Separador de milhares 2 2 4 2" xfId="255" xr:uid="{AFD82CCB-566F-415C-A218-F9C1C92DDBB0}"/>
    <cellStyle name="Separador de milhares 2 2 5" xfId="214" xr:uid="{934D9C27-23A0-4902-9A02-D4DE6907205E}"/>
    <cellStyle name="Separador de milhares 2 3" xfId="107" xr:uid="{F0151BD9-D540-4554-AF8E-6E5909BC3ED9}"/>
    <cellStyle name="Separador de milhares 2 3 2" xfId="274" xr:uid="{B1A8C836-5B33-45D4-87C7-24D263E91675}"/>
    <cellStyle name="Separador de milhares 2 4" xfId="149" xr:uid="{C1F7A7E0-C4AA-4FC1-A100-B4EC3B510307}"/>
    <cellStyle name="Separador de milhares 2 4 2" xfId="315" xr:uid="{63367305-3A7C-47AE-B75D-256C65ABA50E}"/>
    <cellStyle name="Separador de milhares 2 5" xfId="65" xr:uid="{59C8B7AC-49BF-4A56-A063-A688DC925DB1}"/>
    <cellStyle name="Separador de milhares 2 5 2" xfId="233" xr:uid="{660CA202-13B7-4E9B-B4E2-C3251490DD81}"/>
    <cellStyle name="Separador de milhares 2 6" xfId="192" xr:uid="{5A0BAC22-46BE-4AE1-B392-8EDE4E5DAEE6}"/>
    <cellStyle name="Separador de milhares 3" xfId="20" xr:uid="{C1484246-200E-4CEC-A8A3-AD8661C1090D}"/>
    <cellStyle name="Separador de milhares 3 2" xfId="47" xr:uid="{AED36F97-E6F5-42D6-8908-E938F8EF2ED4}"/>
    <cellStyle name="Separador de milhares 3 2 2" xfId="131" xr:uid="{9F19028B-06BC-470E-A122-0EF6037E6826}"/>
    <cellStyle name="Separador de milhares 3 2 2 2" xfId="297" xr:uid="{0A022CC3-F704-4622-B8FC-B34DBF896575}"/>
    <cellStyle name="Separador de milhares 3 2 3" xfId="172" xr:uid="{FDAB9646-FAF8-42DB-AB6E-F9CF7AF6FBAB}"/>
    <cellStyle name="Separador de milhares 3 2 3 2" xfId="338" xr:uid="{BAFE7D13-88B5-4976-B007-72CB1244F494}"/>
    <cellStyle name="Separador de milhares 3 2 4" xfId="89" xr:uid="{C48BFD73-5669-4A0A-9A9B-3A071AAE852E}"/>
    <cellStyle name="Separador de milhares 3 2 4 2" xfId="256" xr:uid="{9D54E79C-B624-4A45-A6CD-C3185405473B}"/>
    <cellStyle name="Separador de milhares 3 2 5" xfId="215" xr:uid="{900404D2-D03B-4259-ABB2-5880BCC7B95F}"/>
    <cellStyle name="Separador de milhares 3 3" xfId="108" xr:uid="{F3593EF7-C8BF-409F-9BE9-ED5939884566}"/>
    <cellStyle name="Separador de milhares 3 3 2" xfId="275" xr:uid="{3B24B250-DBCF-4159-8D70-22DCE8261E9F}"/>
    <cellStyle name="Separador de milhares 3 4" xfId="150" xr:uid="{65FB58AF-569C-4576-9FC3-4289B7506181}"/>
    <cellStyle name="Separador de milhares 3 4 2" xfId="316" xr:uid="{6FB3750F-4DA6-4915-9F01-55629DCAE167}"/>
    <cellStyle name="Separador de milhares 3 5" xfId="66" xr:uid="{4D93A01C-14B5-4975-BD1C-8D3C8A371C38}"/>
    <cellStyle name="Separador de milhares 3 5 2" xfId="234" xr:uid="{C87DEB9C-A332-4CF2-8898-CB41F7CB89FB}"/>
    <cellStyle name="Separador de milhares 3 6" xfId="193" xr:uid="{9D89BBF1-2E0A-446D-AEC9-F3A5E242E26D}"/>
    <cellStyle name="Vírgula" xfId="59" builtinId="3"/>
    <cellStyle name="Vírgula 10" xfId="184" xr:uid="{DEFCF9B6-7891-4C3D-B5C5-65F86AB4ED9A}"/>
    <cellStyle name="Vírgula 10 2" xfId="350" xr:uid="{C2D5DD7F-34F7-4A1B-8FFF-87FE70CA62CB}"/>
    <cellStyle name="Vírgula 11" xfId="101" xr:uid="{4C0F5087-E548-45A4-8AC6-1425FEEBABA8}"/>
    <cellStyle name="Vírgula 11 2" xfId="268" xr:uid="{4C2C95C4-9A09-40AB-9E5B-F433A197E503}"/>
    <cellStyle name="Vírgula 12" xfId="227" xr:uid="{C594A845-144C-444B-9992-B9033BC02920}"/>
    <cellStyle name="Vírgula 2" xfId="4" xr:uid="{413B4013-E14A-4AD8-87E8-0554AE02DD7A}"/>
    <cellStyle name="Vírgula 2 2" xfId="49" xr:uid="{EE173214-7934-4C71-BCE3-E80C73FC9288}"/>
    <cellStyle name="Vírgula 2 2 2" xfId="133" xr:uid="{8FA383A7-EC60-47A5-AC6E-36B2C94DCC49}"/>
    <cellStyle name="Vírgula 2 2 2 2" xfId="299" xr:uid="{12576DF4-CD6D-489F-9203-318BA06749FF}"/>
    <cellStyle name="Vírgula 2 2 3" xfId="174" xr:uid="{02A3633E-8256-4512-8ACA-5409EE3BC4D1}"/>
    <cellStyle name="Vírgula 2 2 3 2" xfId="340" xr:uid="{04894195-AE4A-4F20-8F64-9DE4B676DB4E}"/>
    <cellStyle name="Vírgula 2 2 4" xfId="91" xr:uid="{13EA48E3-B448-4351-B1C9-4A3A5447512F}"/>
    <cellStyle name="Vírgula 2 2 4 2" xfId="258" xr:uid="{190EA323-3B9B-447E-B3E5-6FA8576801BA}"/>
    <cellStyle name="Vírgula 2 2 5" xfId="217" xr:uid="{7FEFBDDC-36E6-40B4-9BD3-9B99A270F696}"/>
    <cellStyle name="Vírgula 2 3" xfId="23" xr:uid="{34EEB821-DE2B-422F-9E71-7DDD04B410A1}"/>
    <cellStyle name="Vírgula 2 3 2" xfId="110" xr:uid="{C317B282-2E9D-4162-9C8D-8017D755B9A0}"/>
    <cellStyle name="Vírgula 2 3 2 2" xfId="277" xr:uid="{28F223B8-BAD4-4337-88C0-BA30FDFEA691}"/>
    <cellStyle name="Vírgula 2 3 3" xfId="152" xr:uid="{EE11C44E-9622-4806-AB6A-C2D21F0A6CF4}"/>
    <cellStyle name="Vírgula 2 3 3 2" xfId="318" xr:uid="{8F951D43-2466-4424-9E41-3C19FBBB0692}"/>
    <cellStyle name="Vírgula 2 3 4" xfId="68" xr:uid="{8F0AE2FE-7191-41AF-8B88-56FD89B0AD31}"/>
    <cellStyle name="Vírgula 2 3 4 2" xfId="236" xr:uid="{9B9BF633-F7FD-4348-BB90-4C809B84209C}"/>
    <cellStyle name="Vírgula 2 3 5" xfId="195" xr:uid="{C468746F-6921-4D7E-9054-DF458D7EA99A}"/>
    <cellStyle name="Vírgula 2 4" xfId="102" xr:uid="{67399E83-D5B3-4EB0-8B8A-22D54FB9CDE6}"/>
    <cellStyle name="Vírgula 2 4 2" xfId="269" xr:uid="{71B9820F-C766-4180-B30C-1662B535F25D}"/>
    <cellStyle name="Vírgula 2 5" xfId="144" xr:uid="{6AB50B76-3310-448E-BBED-07731DFF2779}"/>
    <cellStyle name="Vírgula 2 5 2" xfId="310" xr:uid="{9912D6BC-B017-4879-A11D-4847BD38E7B4}"/>
    <cellStyle name="Vírgula 2 6" xfId="60" xr:uid="{0B08ECBE-23ED-4B2D-BE21-3B79719D8FFE}"/>
    <cellStyle name="Vírgula 2 6 2" xfId="228" xr:uid="{31B6CBA9-B3FC-436D-9952-D16698676350}"/>
    <cellStyle name="Vírgula 2 7" xfId="187" xr:uid="{4E04B2DD-E61A-43AB-A826-D7AA7529F560}"/>
    <cellStyle name="Vírgula 3" xfId="25" xr:uid="{D9F865DC-471E-44DF-BCE7-10CA330AEBFE}"/>
    <cellStyle name="Vírgula 3 2" xfId="51" xr:uid="{AD6CD4A9-8FE3-4402-8ACB-5567E60B2BBF}"/>
    <cellStyle name="Vírgula 3 2 2" xfId="135" xr:uid="{B3517736-5535-4198-B6E4-134BF155B057}"/>
    <cellStyle name="Vírgula 3 2 2 2" xfId="301" xr:uid="{A236F347-D7A3-4179-A094-8ADFBEA1EA12}"/>
    <cellStyle name="Vírgula 3 2 3" xfId="176" xr:uid="{F0E8CD52-8E49-45A1-8F87-7CA165E656ED}"/>
    <cellStyle name="Vírgula 3 2 3 2" xfId="342" xr:uid="{9C4E9450-A486-4F34-86C2-D014BBC1FA72}"/>
    <cellStyle name="Vírgula 3 2 4" xfId="93" xr:uid="{85E3DC6E-A359-4D90-A9D1-A8C728318550}"/>
    <cellStyle name="Vírgula 3 2 4 2" xfId="260" xr:uid="{636CDED4-6D96-46A5-B58F-97BCD49FD927}"/>
    <cellStyle name="Vírgula 3 2 5" xfId="219" xr:uid="{04435398-0BD2-4B43-8DCF-46E64DE08B83}"/>
    <cellStyle name="Vírgula 3 3" xfId="112" xr:uid="{5B511BA6-D450-4256-AAF0-AF3DAE81A948}"/>
    <cellStyle name="Vírgula 3 3 2" xfId="279" xr:uid="{E9C38386-BFD4-4D79-9DE7-FB868F1B1020}"/>
    <cellStyle name="Vírgula 3 4" xfId="154" xr:uid="{25380B14-F472-43B9-90CE-3802D42BA753}"/>
    <cellStyle name="Vírgula 3 4 2" xfId="320" xr:uid="{ED77081F-2B00-44A2-92DB-4309CFD1D221}"/>
    <cellStyle name="Vírgula 3 5" xfId="70" xr:uid="{3CF5AF37-A1F5-45A1-80E9-FA1AB12CF417}"/>
    <cellStyle name="Vírgula 3 5 2" xfId="238" xr:uid="{572348C3-32BC-41F4-9135-B97CFE4FCCAF}"/>
    <cellStyle name="Vírgula 3 6" xfId="197" xr:uid="{4AA45434-CF45-4DCC-9A12-1ABEF52703A8}"/>
    <cellStyle name="Vírgula 4" xfId="26" xr:uid="{53693C4E-4F65-4F5A-BB3C-4309D7EC85A2}"/>
    <cellStyle name="Vírgula 4 2" xfId="52" xr:uid="{0BBBECE5-D271-4224-8DCE-86246597FBB9}"/>
    <cellStyle name="Vírgula 4 2 2" xfId="136" xr:uid="{5A320339-A12A-448F-B3E2-2416F74A86CD}"/>
    <cellStyle name="Vírgula 4 2 2 2" xfId="302" xr:uid="{DD716F2A-7E4A-4CBF-B574-FAC11933828A}"/>
    <cellStyle name="Vírgula 4 2 3" xfId="177" xr:uid="{BDD25D78-7C97-4783-BAF5-82BD88A4D44B}"/>
    <cellStyle name="Vírgula 4 2 3 2" xfId="343" xr:uid="{8F5164CC-3E14-4061-813A-1A5B14FCE71E}"/>
    <cellStyle name="Vírgula 4 2 4" xfId="94" xr:uid="{5665BD66-10F5-4A8A-B148-2C174AFD00AA}"/>
    <cellStyle name="Vírgula 4 2 4 2" xfId="261" xr:uid="{CA8C6127-C762-48E1-9D6F-92DC2165AFE0}"/>
    <cellStyle name="Vírgula 4 2 5" xfId="220" xr:uid="{9DEB8977-3A0E-4A65-A824-BDDE63E3AB6E}"/>
    <cellStyle name="Vírgula 4 3" xfId="113" xr:uid="{1212C52E-8B8E-4545-B04D-9528AE2FA963}"/>
    <cellStyle name="Vírgula 4 3 2" xfId="280" xr:uid="{DA528754-5DBB-4B3B-92B8-C7ACF29AB48C}"/>
    <cellStyle name="Vírgula 4 4" xfId="155" xr:uid="{AF0C6C06-8EB4-473D-8DE2-AE6F73832651}"/>
    <cellStyle name="Vírgula 4 4 2" xfId="321" xr:uid="{A659A407-1F21-4432-9D65-4119FF934D68}"/>
    <cellStyle name="Vírgula 4 5" xfId="71" xr:uid="{F69855BC-6C90-418C-B3B6-E4D72B1BECBA}"/>
    <cellStyle name="Vírgula 4 5 2" xfId="239" xr:uid="{8669EA2F-835D-450A-A4B6-66B441714A3C}"/>
    <cellStyle name="Vírgula 4 6" xfId="198" xr:uid="{DD2A623D-07E4-425B-8F16-E2F0A8AA0A9E}"/>
    <cellStyle name="Vírgula 5" xfId="31" xr:uid="{C2C80587-5EEF-4953-97EF-5C2FD3F259B9}"/>
    <cellStyle name="Vírgula 5 2" xfId="35" xr:uid="{C3142D0B-2A44-4F2B-804A-A17868E682D1}"/>
    <cellStyle name="Vírgula 5 2 2" xfId="120" xr:uid="{E77E3F2D-4061-4C5D-9EE9-41F45C2CB169}"/>
    <cellStyle name="Vírgula 5 2 2 2" xfId="287" xr:uid="{EE1E0136-234F-443C-AE3A-9567DAE30C5B}"/>
    <cellStyle name="Vírgula 5 2 3" xfId="162" xr:uid="{B43234A8-C09B-47A4-9766-E01389ECC9D6}"/>
    <cellStyle name="Vírgula 5 2 3 2" xfId="328" xr:uid="{214ACE6D-D56A-4871-86D5-33AC032AEA21}"/>
    <cellStyle name="Vírgula 5 2 4" xfId="78" xr:uid="{FAAD5403-FF76-4B7A-9A19-899D4520B757}"/>
    <cellStyle name="Vírgula 5 2 4 2" xfId="246" xr:uid="{A00BA177-3B88-4065-97DE-5A6CA22AC6FC}"/>
    <cellStyle name="Vírgula 5 2 5" xfId="205" xr:uid="{4A55570F-4898-45D7-91CC-952009E558B7}"/>
    <cellStyle name="Vírgula 5 3" xfId="38" xr:uid="{7A5E873A-CCC3-442E-B579-A96E00E1593B}"/>
    <cellStyle name="Vírgula 5 3 2" xfId="122" xr:uid="{6DEA251F-B198-4787-BC59-453A67321944}"/>
    <cellStyle name="Vírgula 5 3 2 2" xfId="289" xr:uid="{1E2120FA-1909-4988-BECA-C5B29702FAE0}"/>
    <cellStyle name="Vírgula 5 3 3" xfId="164" xr:uid="{EF07AA9E-27C8-4ECD-9778-10CDB1A1783B}"/>
    <cellStyle name="Vírgula 5 3 3 2" xfId="330" xr:uid="{047C7560-8993-4ACE-8375-F5F054FDCCE3}"/>
    <cellStyle name="Vírgula 5 3 4" xfId="80" xr:uid="{E2B1184F-F442-40FB-8DC8-2B0A5ADB491B}"/>
    <cellStyle name="Vírgula 5 3 4 2" xfId="248" xr:uid="{697702B2-287C-476A-8857-1919396B8C11}"/>
    <cellStyle name="Vírgula 5 3 5" xfId="207" xr:uid="{C8C663EA-2944-422F-8460-692E599D1BB6}"/>
    <cellStyle name="Vírgula 5 4" xfId="56" xr:uid="{0B913919-2919-46B3-BA0D-1DD318F3F106}"/>
    <cellStyle name="Vírgula 5 4 2" xfId="140" xr:uid="{8CF658DD-11A4-454A-9A0F-AC8DDA21D848}"/>
    <cellStyle name="Vírgula 5 4 2 2" xfId="306" xr:uid="{E78CA041-79DC-492A-B5F1-939F9B95E443}"/>
    <cellStyle name="Vírgula 5 4 3" xfId="181" xr:uid="{AF77FF38-DEBB-48DC-B712-38BD7916C0A5}"/>
    <cellStyle name="Vírgula 5 4 3 2" xfId="347" xr:uid="{6764190E-6F3B-41AA-9A68-5393FBBC5FCB}"/>
    <cellStyle name="Vírgula 5 4 4" xfId="98" xr:uid="{7B7532F8-A2C2-4D8D-8C70-43AAB389B27D}"/>
    <cellStyle name="Vírgula 5 4 4 2" xfId="265" xr:uid="{16F9E150-D703-4949-B479-6C04D319D6C5}"/>
    <cellStyle name="Vírgula 5 4 5" xfId="224" xr:uid="{9B9D26A6-F683-44D5-B22B-08C9CB23D4CB}"/>
    <cellStyle name="Vírgula 5 5" xfId="117" xr:uid="{92D0E489-5714-498E-A8F2-AD0BD767E5F2}"/>
    <cellStyle name="Vírgula 5 5 2" xfId="284" xr:uid="{8B6B95E1-2305-4F08-B7E5-DC0D1C8373C4}"/>
    <cellStyle name="Vírgula 5 6" xfId="159" xr:uid="{02AB6439-F837-445E-A240-E6CD5DAA4987}"/>
    <cellStyle name="Vírgula 5 6 2" xfId="325" xr:uid="{AC7878EA-6C7D-4C66-89E1-50D4C7E1E51F}"/>
    <cellStyle name="Vírgula 5 7" xfId="75" xr:uid="{BE3F6674-7ED5-4405-9647-778021947162}"/>
    <cellStyle name="Vírgula 5 7 2" xfId="243" xr:uid="{0E2DA499-24BD-4134-B4C0-E26734DDFE6F}"/>
    <cellStyle name="Vírgula 5 8" xfId="202" xr:uid="{54913066-C2C0-42D4-859C-9337756CEF55}"/>
    <cellStyle name="Vírgula 6" xfId="34" xr:uid="{8E241A47-C4C1-49D5-8D66-979AB01A1A76}"/>
    <cellStyle name="Vírgula 6 2" xfId="119" xr:uid="{8035CB36-DA34-4503-B2BE-E596D621CB76}"/>
    <cellStyle name="Vírgula 6 2 2" xfId="286" xr:uid="{CA3481F6-7259-4498-899A-E511C069B29F}"/>
    <cellStyle name="Vírgula 6 3" xfId="161" xr:uid="{DA44FBC9-4D03-4B33-8317-63179492393F}"/>
    <cellStyle name="Vírgula 6 3 2" xfId="327" xr:uid="{EC56DA1F-E4F8-4960-8D30-F60326B558B8}"/>
    <cellStyle name="Vírgula 6 4" xfId="77" xr:uid="{D0AD8DD4-4AFB-4E19-B554-3BC02B6BB958}"/>
    <cellStyle name="Vírgula 6 4 2" xfId="245" xr:uid="{C1223071-5986-4642-956D-DE6F5F3016B0}"/>
    <cellStyle name="Vírgula 6 5" xfId="204" xr:uid="{CF8079A0-9024-4EDD-9247-68AE1C7829D2}"/>
    <cellStyle name="Vírgula 7" xfId="36" xr:uid="{6104C7C8-8090-4B57-B7C8-8FCEB90159C7}"/>
    <cellStyle name="Vírgula 7 2" xfId="121" xr:uid="{9E789BF2-C1BF-4AFA-9FD4-76A2C321CA6E}"/>
    <cellStyle name="Vírgula 7 2 2" xfId="288" xr:uid="{88767973-0BE3-49EA-AEC0-874E7514A452}"/>
    <cellStyle name="Vírgula 7 3" xfId="163" xr:uid="{61912938-8505-4CCA-B1E9-177C569D66E3}"/>
    <cellStyle name="Vírgula 7 3 2" xfId="329" xr:uid="{0496B5EA-F6C7-48FB-BD08-FE05409F88F0}"/>
    <cellStyle name="Vírgula 7 4" xfId="79" xr:uid="{404C5AD5-AF50-4C4D-86A3-CB616126DAC0}"/>
    <cellStyle name="Vírgula 7 4 2" xfId="247" xr:uid="{935AB63B-C5B0-403C-AB7B-1BB635EAA932}"/>
    <cellStyle name="Vírgula 7 5" xfId="206" xr:uid="{4ACBABCF-C268-45AD-A4F5-96C2B4C55A32}"/>
    <cellStyle name="Vírgula 8" xfId="58" xr:uid="{2DFF9888-5ED2-4BE6-9C6C-472A5F0F2D1A}"/>
    <cellStyle name="Vírgula 8 2" xfId="142" xr:uid="{DA06ED4E-87D0-420B-AC3D-2BEE068B33B8}"/>
    <cellStyle name="Vírgula 8 2 2" xfId="308" xr:uid="{FFC55CB3-4B0B-4D8A-9589-9E3C857E6170}"/>
    <cellStyle name="Vírgula 8 3" xfId="183" xr:uid="{75428256-484A-4BBE-830E-D8DA40ACF8C5}"/>
    <cellStyle name="Vírgula 8 3 2" xfId="349" xr:uid="{BCC6E033-9596-4F6B-A04F-A5E1213A1E6F}"/>
    <cellStyle name="Vírgula 8 4" xfId="100" xr:uid="{9535C08E-CE21-4F23-98C8-FC241AF9CB7E}"/>
    <cellStyle name="Vírgula 8 4 2" xfId="267" xr:uid="{0F61313A-7C9A-446A-804E-7DF04C8F85A3}"/>
    <cellStyle name="Vírgula 8 5" xfId="226" xr:uid="{84766A30-1AFA-474B-8CCE-894290D150C0}"/>
    <cellStyle name="Vírgula 9" xfId="143" xr:uid="{C5E1F32E-072F-4925-A224-D536D0B8C531}"/>
    <cellStyle name="Vírgula 9 2" xfId="309" xr:uid="{52E96D2B-2F8D-443C-A3FE-2793B3DBDDD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Relationship Id="rId30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thauler\AppData\Local\Microsoft\Windows\INetCache\Content.Outlook\KJ6MZLEI\Mapa%20-%20Vesti&#225;rios%20Ciclistas%20(revisada%20_%20002)%20(002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ntes de Pesquisa"/>
      <sheetName val="Insumos"/>
      <sheetName val="Mapa de Cotações"/>
      <sheetName val="Composições"/>
      <sheetName val="Ref"/>
      <sheetName val="Composições Auxiliares"/>
      <sheetName val="Custos Unitários"/>
      <sheetName val="Orçamentária"/>
      <sheetName val="ABC - Serviços"/>
      <sheetName val="ABC - Insumos"/>
      <sheetName val="BDI"/>
      <sheetName val="Serviços Sinapi"/>
      <sheetName val="Insumos Sinapi"/>
      <sheetName val="Outras Tab"/>
      <sheetName val="planilha auxiliar"/>
    </sheetNames>
    <sheetDataSet>
      <sheetData sheetId="0"/>
      <sheetData sheetId="1"/>
      <sheetData sheetId="2"/>
      <sheetData sheetId="3">
        <row r="1">
          <cell r="F1">
            <v>0</v>
          </cell>
        </row>
        <row r="2">
          <cell r="F2">
            <v>0</v>
          </cell>
        </row>
        <row r="3">
          <cell r="F3">
            <v>0</v>
          </cell>
        </row>
        <row r="4">
          <cell r="F4">
            <v>0</v>
          </cell>
        </row>
        <row r="5">
          <cell r="F5" t="str">
            <v>DESCONTO APLICADO (recomendação MPF)</v>
          </cell>
        </row>
        <row r="6">
          <cell r="F6" t="str">
            <v>Especificação do Serviço</v>
          </cell>
        </row>
        <row r="7">
          <cell r="F7">
            <v>0</v>
          </cell>
        </row>
        <row r="8">
          <cell r="F8">
            <v>0</v>
          </cell>
        </row>
        <row r="9">
          <cell r="F9" t="str">
            <v>Engenheiro civil de obra junior com encargos complementares</v>
          </cell>
        </row>
        <row r="10">
          <cell r="F10">
            <v>0</v>
          </cell>
        </row>
        <row r="11">
          <cell r="F11">
            <v>0</v>
          </cell>
        </row>
        <row r="12">
          <cell r="F12">
            <v>0</v>
          </cell>
        </row>
        <row r="13">
          <cell r="F13" t="str">
            <v>Mestre de obras com encargos complementares</v>
          </cell>
        </row>
        <row r="14">
          <cell r="F14">
            <v>0</v>
          </cell>
        </row>
        <row r="15">
          <cell r="F15">
            <v>0</v>
          </cell>
        </row>
        <row r="16">
          <cell r="F16">
            <v>0</v>
          </cell>
        </row>
        <row r="17">
          <cell r="F17" t="str">
            <v>Engenheiro Civil de Obra Pleno com encargos complementares</v>
          </cell>
        </row>
        <row r="18">
          <cell r="F18">
            <v>0</v>
          </cell>
        </row>
        <row r="19">
          <cell r="F19">
            <v>0</v>
          </cell>
        </row>
        <row r="20">
          <cell r="F20">
            <v>0</v>
          </cell>
        </row>
        <row r="21">
          <cell r="F21" t="str">
            <v>Engenheiro Civil de Obra Pleno com encargos complementares</v>
          </cell>
        </row>
        <row r="22">
          <cell r="F22" t="str">
            <v>Anotação de Responsabilidade Técnica</v>
          </cell>
        </row>
        <row r="23">
          <cell r="F23">
            <v>0</v>
          </cell>
        </row>
        <row r="24">
          <cell r="F24">
            <v>0</v>
          </cell>
        </row>
        <row r="25">
          <cell r="F25">
            <v>0</v>
          </cell>
        </row>
        <row r="26">
          <cell r="F26" t="str">
            <v>Servente com Encargos Complementares</v>
          </cell>
        </row>
        <row r="27">
          <cell r="F27">
            <v>0</v>
          </cell>
        </row>
        <row r="28">
          <cell r="F28">
            <v>0</v>
          </cell>
        </row>
        <row r="29">
          <cell r="F29">
            <v>0</v>
          </cell>
        </row>
        <row r="30">
          <cell r="F30" t="str">
            <v>Eletricista com encargos complementares</v>
          </cell>
        </row>
        <row r="31">
          <cell r="F31" t="str">
            <v>Servente com Encargos Complementares</v>
          </cell>
        </row>
        <row r="32">
          <cell r="F32">
            <v>0</v>
          </cell>
        </row>
        <row r="33">
          <cell r="F33">
            <v>0</v>
          </cell>
        </row>
        <row r="34">
          <cell r="F34">
            <v>0</v>
          </cell>
        </row>
        <row r="35">
          <cell r="F35" t="str">
            <v>Encanador ou Bombeiro Hidráulico com Encargos Complementares</v>
          </cell>
        </row>
        <row r="36">
          <cell r="F36" t="str">
            <v>Servente com Encargos Complementares</v>
          </cell>
        </row>
        <row r="37">
          <cell r="F37">
            <v>0</v>
          </cell>
        </row>
        <row r="38">
          <cell r="F38">
            <v>0</v>
          </cell>
        </row>
        <row r="39">
          <cell r="F39">
            <v>0</v>
          </cell>
        </row>
        <row r="40">
          <cell r="F40" t="str">
            <v>Pedreiro com Encargos Complementares</v>
          </cell>
        </row>
        <row r="41">
          <cell r="F41" t="str">
            <v>Servente com Encargos Complementares</v>
          </cell>
        </row>
        <row r="42">
          <cell r="F42">
            <v>0</v>
          </cell>
        </row>
        <row r="43">
          <cell r="F43">
            <v>0</v>
          </cell>
        </row>
        <row r="44">
          <cell r="F44">
            <v>0</v>
          </cell>
        </row>
        <row r="45">
          <cell r="F45" t="str">
            <v>Eletricista com encargos complementares</v>
          </cell>
        </row>
        <row r="46">
          <cell r="F46" t="str">
            <v>Servente com Encargos Complementares</v>
          </cell>
        </row>
        <row r="47">
          <cell r="F47">
            <v>0</v>
          </cell>
        </row>
        <row r="48">
          <cell r="F48" t="str">
            <v>Obs.: Remoção com reaproveitamento</v>
          </cell>
        </row>
        <row r="49">
          <cell r="F49">
            <v>0</v>
          </cell>
        </row>
        <row r="50">
          <cell r="F50">
            <v>0</v>
          </cell>
        </row>
        <row r="51">
          <cell r="F51">
            <v>0</v>
          </cell>
        </row>
        <row r="52">
          <cell r="F52" t="str">
            <v>Servente com Encargos Complementares</v>
          </cell>
        </row>
        <row r="53">
          <cell r="F53">
            <v>0</v>
          </cell>
        </row>
        <row r="54">
          <cell r="F54">
            <v>0</v>
          </cell>
        </row>
        <row r="55">
          <cell r="F55">
            <v>0</v>
          </cell>
        </row>
        <row r="56">
          <cell r="F56" t="str">
            <v>Servente com Encargos Complementares</v>
          </cell>
        </row>
        <row r="57">
          <cell r="F57">
            <v>0</v>
          </cell>
        </row>
        <row r="58">
          <cell r="F58">
            <v>0</v>
          </cell>
        </row>
        <row r="59">
          <cell r="F59">
            <v>0</v>
          </cell>
        </row>
        <row r="60">
          <cell r="F60" t="str">
            <v>Ajudante de carpinteiro com encargos complementares</v>
          </cell>
        </row>
        <row r="61">
          <cell r="F61" t="str">
            <v>Carpinteiro de formas com encargos complementares</v>
          </cell>
        </row>
        <row r="62">
          <cell r="F62" t="str">
            <v>PONTALETE DE MADEIRA NAO APARELHADA *7,5 X 7,5* CM (3 X 3 ") PINUS, MISTA OU EQUIVALENTE DA REGIAO</v>
          </cell>
        </row>
        <row r="63">
          <cell r="F63" t="str">
            <v>TABUA DE MADEIRA NAO APARELHADA *2,5 X 10 CM (1 X 4 ") PINUS, MISTA OU EQUIVALENTE DA REGIAO</v>
          </cell>
        </row>
        <row r="64">
          <cell r="F64" t="str">
            <v>Prego de aco polido com cabeca 18 x 27 (2 1/2 x 10)</v>
          </cell>
        </row>
        <row r="65">
          <cell r="F65" t="str">
            <v>Tela fachadeira em polietileno, rolo de 3 x 100 m (L x C), cor branca, sem logomarca - para protecao de obras</v>
          </cell>
        </row>
        <row r="66">
          <cell r="F66">
            <v>0</v>
          </cell>
        </row>
        <row r="67">
          <cell r="F67">
            <v>0</v>
          </cell>
        </row>
        <row r="68">
          <cell r="F68">
            <v>0</v>
          </cell>
        </row>
        <row r="69">
          <cell r="F69" t="str">
            <v>Carpinteiro de formas com encargos complementares</v>
          </cell>
        </row>
        <row r="70">
          <cell r="F70" t="str">
            <v>Pintor com encargos complementares</v>
          </cell>
        </row>
        <row r="71">
          <cell r="F71" t="str">
            <v>Servente com Encargos Complementares</v>
          </cell>
        </row>
        <row r="72">
          <cell r="F72" t="str">
            <v>Cal hidratada CH-I para argamassas</v>
          </cell>
        </row>
        <row r="73">
          <cell r="F73" t="str">
            <v>Chapa de madeira compensada resinada para forma de concreto, de *2,2 x 1,1* m, E = 6 mm</v>
          </cell>
        </row>
        <row r="74">
          <cell r="F74" t="str">
            <v>PONTALETE DE MADEIRA NAO APARELHADA *7,5 X 7,5* CM (3 X 3 ") PINUS, MISTA OU EQUIVALENTE DA REGIAO</v>
          </cell>
        </row>
        <row r="75">
          <cell r="F75" t="str">
            <v>Prego de aco polido com cabeca 18 x 27 (2 1/2 x 10)</v>
          </cell>
        </row>
        <row r="76">
          <cell r="F76" t="str">
            <v>Oleo de linhaca</v>
          </cell>
        </row>
        <row r="77">
          <cell r="F77">
            <v>0</v>
          </cell>
        </row>
        <row r="78">
          <cell r="F78">
            <v>0</v>
          </cell>
        </row>
        <row r="79">
          <cell r="F79">
            <v>0</v>
          </cell>
        </row>
        <row r="80">
          <cell r="F80" t="str">
            <v>Servente com Encargos Complementares</v>
          </cell>
        </row>
        <row r="81">
          <cell r="F81" t="str">
            <v>Sabao em po</v>
          </cell>
        </row>
        <row r="82">
          <cell r="F82" t="str">
            <v>Vassoura 40 cm com cabo</v>
          </cell>
        </row>
        <row r="83">
          <cell r="F83">
            <v>0</v>
          </cell>
        </row>
        <row r="84">
          <cell r="F84">
            <v>0</v>
          </cell>
        </row>
        <row r="85">
          <cell r="F85">
            <v>0</v>
          </cell>
        </row>
        <row r="86">
          <cell r="F86" t="str">
            <v>Auxiliar de eletricista com encargos complementares</v>
          </cell>
        </row>
        <row r="87">
          <cell r="F87" t="str">
            <v>Eletricista com encargos complementares</v>
          </cell>
        </row>
        <row r="88">
          <cell r="F88" t="str">
            <v>Auxiliar de encanador ou bombeiro hidráulico com encargos complementares</v>
          </cell>
        </row>
        <row r="89">
          <cell r="F89" t="str">
            <v>Encanador ou Bombeiro Hidráulico com Encargos Complementares</v>
          </cell>
        </row>
        <row r="90">
          <cell r="F90" t="str">
            <v>Argamassa traço 1:3 (cimento e areia média), preparo manual. AF_08/2014</v>
          </cell>
        </row>
        <row r="91">
          <cell r="F91">
            <v>0</v>
          </cell>
        </row>
        <row r="92">
          <cell r="F92">
            <v>0</v>
          </cell>
        </row>
        <row r="93">
          <cell r="F93">
            <v>0</v>
          </cell>
        </row>
        <row r="94">
          <cell r="F94" t="str">
            <v>Martelete ou rompedor pneumático manual, 28 kg, com silenciador - CHP diurno. AF_07/2016</v>
          </cell>
        </row>
        <row r="95">
          <cell r="F95" t="str">
            <v>Martelete ou rompedor pneumático manual, 28 kg, com silenciador - CHI diurno. AF_07/2016</v>
          </cell>
        </row>
        <row r="96">
          <cell r="F96" t="str">
            <v>Auxiliar de encanador ou bombeiro hidráulico com encargos complementares</v>
          </cell>
        </row>
        <row r="97">
          <cell r="F97" t="str">
            <v>Encanador ou Bombeiro Hidráulico com Encargos Complementares</v>
          </cell>
        </row>
        <row r="98">
          <cell r="F98">
            <v>0</v>
          </cell>
        </row>
        <row r="99">
          <cell r="F99">
            <v>0</v>
          </cell>
        </row>
        <row r="100">
          <cell r="F100">
            <v>0</v>
          </cell>
        </row>
        <row r="101">
          <cell r="F101" t="str">
            <v>LANÇAMENTO COM USO DE BALDES, ADENSAMENTO E ACABAMENTO DE CONCRETO EM ESTRUTURAS. AF_12/2015</v>
          </cell>
        </row>
        <row r="102">
          <cell r="F102" t="str">
            <v>Areia media - posto jazida/fornecedor (retirado na jazida, sem transporte)</v>
          </cell>
        </row>
        <row r="103">
          <cell r="F103" t="str">
            <v>Cimento Portland composto CP II-32</v>
          </cell>
        </row>
        <row r="104">
          <cell r="F104" t="str">
            <v>Pedra britada n. 1 (9,5 a 19 mm) posto pedreira/fornecedor, sem frete</v>
          </cell>
        </row>
        <row r="105">
          <cell r="F105" t="str">
            <v>Servente com Encargos Complementares</v>
          </cell>
        </row>
        <row r="106">
          <cell r="F106" t="str">
            <v>Operador de betoneira estacionária/misturador com encargos complementares</v>
          </cell>
        </row>
        <row r="107">
          <cell r="F107" t="str">
            <v>BETONEIRA CAPACIDADE NOMINAL DE 400 L, CAPACIDADE DE MISTURA 280 L, MOTOR ELÉTRICO TRIFÁSICO POTÊNCIA DE 2 CV, SEM CARREGADOR - CHP DIURNO. AF_10/2014</v>
          </cell>
        </row>
        <row r="108">
          <cell r="F108" t="str">
            <v>BETONEIRA CAPACIDADE NOMINAL DE 400 L, CAPACIDADE DE MISTURA 280 L, MOTOR ELÉTRICO TRIFÁSICO POTÊNCIA DE 2 CV, SEM CARREGADOR - CHI DIURNO. AF_10/2014</v>
          </cell>
        </row>
        <row r="109">
          <cell r="F109">
            <v>0</v>
          </cell>
        </row>
        <row r="110">
          <cell r="F110">
            <v>0</v>
          </cell>
        </row>
        <row r="111">
          <cell r="F111">
            <v>0</v>
          </cell>
        </row>
        <row r="112">
          <cell r="F112" t="str">
            <v>Desmoldante protetor para formas de madeira, de base oleosa emulsionada em agua</v>
          </cell>
        </row>
        <row r="113">
          <cell r="F113" t="str">
            <v>TABUA DE MADEIRA NAO APARELHADA *2,5 X 20* CM, CEDRINHO OU EQUIVALENTE DA REGIAO</v>
          </cell>
        </row>
        <row r="114">
          <cell r="F114" t="str">
            <v>Prego de aco polido com cabeca dupla 17 x 27 (2 1/2 x 11)</v>
          </cell>
        </row>
        <row r="115">
          <cell r="F115" t="str">
            <v>Ajudante de carpinteiro com encargos complementares</v>
          </cell>
        </row>
        <row r="116">
          <cell r="F116" t="str">
            <v>Carpinteiro de formas com encargos complementares</v>
          </cell>
        </row>
        <row r="117">
          <cell r="F117" t="str">
            <v>Fabricação de fôrma para vigas, em chapa de madeira compensada resinada, E = 17 mm. AF_12/2015</v>
          </cell>
        </row>
        <row r="118">
          <cell r="F118" t="str">
            <v>Fabricação de escoras de viga do tipo garfo, em madeira. af_12/2015</v>
          </cell>
        </row>
        <row r="119">
          <cell r="F119">
            <v>0</v>
          </cell>
        </row>
        <row r="120">
          <cell r="F120">
            <v>0</v>
          </cell>
        </row>
        <row r="121">
          <cell r="F121">
            <v>0</v>
          </cell>
        </row>
        <row r="122">
          <cell r="F122" t="str">
            <v>Servente com Encargos Complementares</v>
          </cell>
        </row>
        <row r="123">
          <cell r="F123" t="str">
            <v>Pedreiro Com Encargos Complementares</v>
          </cell>
        </row>
        <row r="124">
          <cell r="F124" t="str">
            <v>Areia media - posto jazida/fornecedor (retirado na jazida, sem transporte)</v>
          </cell>
        </row>
        <row r="125">
          <cell r="F125" t="str">
            <v>Pedra britada n. 2 (19 a 38 mm) posto pedreira/fornecedor, sem frete</v>
          </cell>
        </row>
        <row r="126">
          <cell r="F126" t="str">
            <v>Cimento Portland composto CP II-32</v>
          </cell>
        </row>
        <row r="127">
          <cell r="F127" t="str">
            <v>Bloco de concreto tipo canaleta 11,5 x 19 x 39 cm</v>
          </cell>
        </row>
        <row r="128">
          <cell r="F128" t="str">
            <v>Aco CA-50, 10,0 mm, vergalhao</v>
          </cell>
        </row>
        <row r="129">
          <cell r="F129" t="str">
            <v>TRANSPORTE COM CAMINHÃO BASCULANTE DE 6 M3, EM VIA URBANA PAVIMENTADA, DMT ATÉ 30 KM (UNIDADE: M3XKM). AF_01/2018</v>
          </cell>
        </row>
        <row r="130">
          <cell r="F130">
            <v>0</v>
          </cell>
        </row>
        <row r="131">
          <cell r="F131" t="str">
            <v>Obs.: Considerando fornecedor de areia e brita a 20 km do Senado Federal.</v>
          </cell>
        </row>
        <row r="132">
          <cell r="F132">
            <v>0</v>
          </cell>
        </row>
        <row r="133">
          <cell r="F133">
            <v>0</v>
          </cell>
        </row>
        <row r="134">
          <cell r="F134">
            <v>0</v>
          </cell>
        </row>
        <row r="135">
          <cell r="F135" t="str">
            <v>Argamassa polimerica impermeabilizante semiflexivel, bicomponente (membrana impermeabilizante acrilica)</v>
          </cell>
        </row>
        <row r="136">
          <cell r="F136" t="str">
            <v>Ajudante especializado com encargos complementares</v>
          </cell>
        </row>
        <row r="137">
          <cell r="F137" t="str">
            <v>Impermeabilizador com encargos complementares</v>
          </cell>
        </row>
        <row r="138">
          <cell r="F138">
            <v>0</v>
          </cell>
        </row>
        <row r="139">
          <cell r="F139">
            <v>0</v>
          </cell>
        </row>
        <row r="140">
          <cell r="F140">
            <v>0</v>
          </cell>
        </row>
        <row r="141">
          <cell r="F141" t="str">
            <v>Bloco ceramico (alvenaria de vedacao), de 9 x 19 x 19 cm</v>
          </cell>
        </row>
        <row r="142">
          <cell r="F142" t="str">
            <v>Tela de aco soldada galvanizada/zincada para alvenaria, fio D = *1,20 a 1,70* mm, malha 15 x 15 mm, (C x L) *50 x 7,5* cm</v>
          </cell>
        </row>
        <row r="143">
          <cell r="F143" t="str">
            <v>Pino de aco com furo, haste = 27 mm (acao direta)</v>
          </cell>
        </row>
        <row r="144">
          <cell r="F144" t="str">
            <v>Argamassa Traço 1:2:8 (Cimento, Cal E Areia Média) Para Emboço/Massa Única/Assentamento De Alvenaria De Vedação, Preparo Mecânico Com Betoneira 400 L. Af_06/2014</v>
          </cell>
        </row>
        <row r="145">
          <cell r="F145" t="str">
            <v>Pedreiro com Encargos Complementares</v>
          </cell>
        </row>
        <row r="146">
          <cell r="F146" t="str">
            <v>Servente com Encargos Complementares</v>
          </cell>
        </row>
        <row r="147">
          <cell r="F147">
            <v>0</v>
          </cell>
        </row>
        <row r="148">
          <cell r="F148">
            <v>0</v>
          </cell>
        </row>
        <row r="149">
          <cell r="F149">
            <v>0</v>
          </cell>
        </row>
        <row r="150">
          <cell r="F150" t="str">
            <v>Tijolo ceramico macico *5 x 10 x 20* cm</v>
          </cell>
        </row>
        <row r="151">
          <cell r="F151" t="str">
            <v>Argamassa traço 1:2:9 (cimento, cal e areia média) para emboço/massa única/assentamento de alvenaria de vedação, preparo mecânico com betoneira 600 L. af_06/2014</v>
          </cell>
        </row>
        <row r="152">
          <cell r="F152" t="str">
            <v>Pedreiro com Encargos Complementares</v>
          </cell>
        </row>
        <row r="153">
          <cell r="F153" t="str">
            <v>Servente com Encargos Complementares</v>
          </cell>
        </row>
        <row r="154">
          <cell r="F154">
            <v>0</v>
          </cell>
        </row>
        <row r="155">
          <cell r="F155">
            <v>0</v>
          </cell>
        </row>
        <row r="156">
          <cell r="F156">
            <v>0</v>
          </cell>
        </row>
        <row r="157">
          <cell r="F157" t="str">
            <v>Tela de aco soldada galvanizada/zincada para alvenaria, fio D = *1,20 a 1,70* mm, malha 15 x 15 mm, (C x L) *50 x 7,5* cm</v>
          </cell>
        </row>
        <row r="158">
          <cell r="F158" t="str">
            <v>Pino de aco com furo, haste = 27 mm (acao direta)</v>
          </cell>
        </row>
        <row r="159">
          <cell r="F159" t="str">
            <v>Bloco ceramico de vedacao com furos na vertical, 9 x 19 x 39 cm - 4,5 MPa (NBR 15270)</v>
          </cell>
        </row>
        <row r="160">
          <cell r="F160" t="str">
            <v>Argamassa traço 1:2:8 (cimento, cal e areia média) para emboço/massa única/assentamento de alvenaria de vedação, preparo mecânico com betoneira 400 L. af_06/2014</v>
          </cell>
        </row>
        <row r="161">
          <cell r="F161" t="str">
            <v>Pedreiro com Encargos Complementares</v>
          </cell>
        </row>
        <row r="162">
          <cell r="F162" t="str">
            <v>Servente com Encargos Complementares</v>
          </cell>
        </row>
        <row r="163">
          <cell r="F163" t="str">
            <v>Argamassa traço 1:2:8 (cimento, cal e areia média) para emboço/massa única/assentamento de alvenaria de vedação, preparo mecânico com betoneira 400 L. af_06/2014</v>
          </cell>
        </row>
        <row r="164">
          <cell r="F164" t="str">
            <v>Pedreiro com Encargos Complementares</v>
          </cell>
        </row>
        <row r="165">
          <cell r="F165" t="str">
            <v>Servente com Encargos Complementares</v>
          </cell>
        </row>
        <row r="166">
          <cell r="F166">
            <v>0</v>
          </cell>
        </row>
        <row r="167">
          <cell r="F167">
            <v>0</v>
          </cell>
        </row>
        <row r="168">
          <cell r="F168">
            <v>0</v>
          </cell>
        </row>
        <row r="169">
          <cell r="F169" t="str">
            <v>Argamassa industrializada para chapisco colante, preparo com misturador de eixo horizontal de 300 kg. AF_06/2014</v>
          </cell>
        </row>
        <row r="170">
          <cell r="F170" t="str">
            <v>Pedreiro com Encargos Complementares</v>
          </cell>
        </row>
        <row r="171">
          <cell r="F171" t="str">
            <v>Servente com Encargos Complementares</v>
          </cell>
        </row>
        <row r="172">
          <cell r="F172">
            <v>0</v>
          </cell>
        </row>
        <row r="173">
          <cell r="F173">
            <v>0</v>
          </cell>
        </row>
        <row r="174">
          <cell r="F174">
            <v>0</v>
          </cell>
        </row>
        <row r="175">
          <cell r="F175" t="str">
            <v>Argamassa traço 1:3 (cimento e areia grossa) para chapisco convencional, preparo manual. AF_06/2014</v>
          </cell>
        </row>
        <row r="176">
          <cell r="F176" t="str">
            <v>Pedreiro com Encargos Complementares</v>
          </cell>
        </row>
        <row r="177">
          <cell r="F177" t="str">
            <v>Servente com Encargos Complementares</v>
          </cell>
        </row>
        <row r="178">
          <cell r="F178">
            <v>0</v>
          </cell>
        </row>
        <row r="179">
          <cell r="F179">
            <v>0</v>
          </cell>
        </row>
        <row r="180">
          <cell r="F180">
            <v>0</v>
          </cell>
        </row>
        <row r="181">
          <cell r="F181" t="str">
            <v>Argamassa industrializada multiuso, para revestimento interno e externo e assentamento de blocos diversos</v>
          </cell>
        </row>
        <row r="182">
          <cell r="F182" t="str">
            <v>Servente com Encargos Complementares</v>
          </cell>
        </row>
        <row r="183">
          <cell r="F183" t="str">
            <v>Pedreiro com Encargos Complementares</v>
          </cell>
        </row>
        <row r="184">
          <cell r="F184" t="str">
            <v>Servente com Encargos Complementares</v>
          </cell>
        </row>
        <row r="185">
          <cell r="F185">
            <v>0</v>
          </cell>
        </row>
        <row r="186">
          <cell r="F186" t="str">
            <v>Obs.: Rendimento de argamassa obtido como referência no SINAPI e no link abaixo. Extrato: "Revestimento: Em média 17,0 a 19,5 Kg/m2  para cada 1,0 cm de espessura, variando em função da aplicação".</v>
          </cell>
        </row>
        <row r="187">
          <cell r="F187" t="str">
            <v>https://s3.amazonaws.com/mapa-da-obra-producao/wp-content/uploads/2015/12/2101-matrix-revestimento-interno.pdf</v>
          </cell>
        </row>
        <row r="188">
          <cell r="F188">
            <v>0</v>
          </cell>
        </row>
        <row r="189">
          <cell r="F189">
            <v>0</v>
          </cell>
        </row>
        <row r="190">
          <cell r="F190">
            <v>0</v>
          </cell>
        </row>
        <row r="191">
          <cell r="F191" t="str">
            <v>Argamassa industrializada multiuso, para revestimento interno e externo e assentamento de blocos diversos</v>
          </cell>
        </row>
        <row r="192">
          <cell r="F192" t="str">
            <v>Servente com Encargos Complementares</v>
          </cell>
        </row>
        <row r="193">
          <cell r="F193" t="str">
            <v>Pedreiro com Encargos Complementares</v>
          </cell>
        </row>
        <row r="194">
          <cell r="F194" t="str">
            <v>Servente com Encargos Complementares</v>
          </cell>
        </row>
        <row r="195">
          <cell r="F195">
            <v>0</v>
          </cell>
        </row>
        <row r="196">
          <cell r="F196">
            <v>0</v>
          </cell>
        </row>
        <row r="197">
          <cell r="F197">
            <v>0</v>
          </cell>
        </row>
        <row r="198">
          <cell r="F198" t="str">
            <v>Servente com Encargos Complementares</v>
          </cell>
        </row>
        <row r="199">
          <cell r="F199" t="str">
            <v>Pedreiro com Encargos Complementares</v>
          </cell>
        </row>
        <row r="200">
          <cell r="F200" t="str">
            <v>Tela de poliéster adesiva largura 150mm e reforço central de 50mm</v>
          </cell>
        </row>
        <row r="201">
          <cell r="F201" t="str">
            <v>Primer a base de poliuretano</v>
          </cell>
        </row>
        <row r="202">
          <cell r="F202">
            <v>0</v>
          </cell>
        </row>
        <row r="203">
          <cell r="F203" t="str">
            <v xml:space="preserve">Obs.: Rendimento do primer obtido de acordo com recomendação do fabricante. Consumo médio. </v>
          </cell>
        </row>
        <row r="204">
          <cell r="F204" t="str">
            <v>https://www.reisereis.com.br/produto/rrprimer-primer-pu-para-concreto</v>
          </cell>
        </row>
        <row r="205">
          <cell r="F205" t="str">
            <v>http://www.viapol.com.br/produtos/viapol/selantes/primers/viapol-primer-pu/</v>
          </cell>
        </row>
        <row r="206">
          <cell r="F206">
            <v>0</v>
          </cell>
        </row>
        <row r="207">
          <cell r="F207">
            <v>0</v>
          </cell>
        </row>
        <row r="208">
          <cell r="F208">
            <v>0</v>
          </cell>
        </row>
        <row r="209">
          <cell r="F209" t="str">
            <v>Pintor com encargos complementares</v>
          </cell>
        </row>
        <row r="210">
          <cell r="F210" t="str">
            <v>Servente com Encargos Complementares</v>
          </cell>
        </row>
        <row r="211">
          <cell r="F211" t="str">
            <v>Fundo selador a base d'água</v>
          </cell>
        </row>
        <row r="212">
          <cell r="F212">
            <v>0</v>
          </cell>
        </row>
        <row r="213">
          <cell r="F213">
            <v>0</v>
          </cell>
        </row>
        <row r="214">
          <cell r="F214">
            <v>0</v>
          </cell>
        </row>
        <row r="215">
          <cell r="F215" t="str">
            <v>Pintor com encargos complementares</v>
          </cell>
        </row>
        <row r="216">
          <cell r="F216" t="str">
            <v>Servente com Encargos Complementares</v>
          </cell>
        </row>
        <row r="217">
          <cell r="F217" t="str">
            <v>Fundo anticorrosivo e de aderência a base de água</v>
          </cell>
        </row>
        <row r="218">
          <cell r="F218">
            <v>0</v>
          </cell>
        </row>
        <row r="219">
          <cell r="F219">
            <v>0</v>
          </cell>
        </row>
        <row r="220">
          <cell r="F220">
            <v>0</v>
          </cell>
        </row>
        <row r="221">
          <cell r="F221" t="str">
            <v>Lixa em folha para parede ou madeira, numero 120 (cor vermelha)</v>
          </cell>
        </row>
        <row r="222">
          <cell r="F222" t="str">
            <v>Massa acrilica para paredes interior/exterior</v>
          </cell>
        </row>
        <row r="223">
          <cell r="F223" t="str">
            <v>Pintor com encargos complementares</v>
          </cell>
        </row>
        <row r="224">
          <cell r="F224" t="str">
            <v>Servente com Encargos Complementares</v>
          </cell>
        </row>
        <row r="225">
          <cell r="F225">
            <v>0</v>
          </cell>
        </row>
        <row r="226">
          <cell r="F226">
            <v>0</v>
          </cell>
        </row>
        <row r="227">
          <cell r="F227">
            <v>0</v>
          </cell>
        </row>
        <row r="228">
          <cell r="F228" t="str">
            <v>Lixa em folha para parede ou madeira, numero 120 (cor vermelha)</v>
          </cell>
        </row>
        <row r="229">
          <cell r="F229" t="str">
            <v>Massa corrida PVA para paredes internas</v>
          </cell>
        </row>
        <row r="230">
          <cell r="F230" t="str">
            <v>Pintor com encargos complementares</v>
          </cell>
        </row>
        <row r="231">
          <cell r="F231" t="str">
            <v>Servente com Encargos Complementares</v>
          </cell>
        </row>
        <row r="232">
          <cell r="F232">
            <v>0</v>
          </cell>
        </row>
        <row r="233">
          <cell r="F233">
            <v>0</v>
          </cell>
        </row>
        <row r="234">
          <cell r="F234">
            <v>0</v>
          </cell>
        </row>
        <row r="235">
          <cell r="F235" t="str">
            <v>Pintor com encargos complementares</v>
          </cell>
        </row>
        <row r="236">
          <cell r="F236" t="str">
            <v>Servente com Encargos Complementares</v>
          </cell>
        </row>
        <row r="237">
          <cell r="F237" t="str">
            <v>Tinta acrilica premium, cor branco fosco</v>
          </cell>
        </row>
        <row r="238">
          <cell r="F238">
            <v>0</v>
          </cell>
        </row>
        <row r="239">
          <cell r="F239">
            <v>0</v>
          </cell>
        </row>
        <row r="240">
          <cell r="F240">
            <v>0</v>
          </cell>
        </row>
        <row r="241">
          <cell r="F241" t="str">
            <v>Lixa em folha para parede ou madeira, numero 120 (cor vermelha)</v>
          </cell>
        </row>
        <row r="242">
          <cell r="F242" t="str">
            <v>Verniz a base de água para madeira</v>
          </cell>
        </row>
        <row r="243">
          <cell r="F243" t="str">
            <v>Pintor com encargos complementares</v>
          </cell>
        </row>
        <row r="244">
          <cell r="F244" t="str">
            <v>Servente com Encargos Complementares</v>
          </cell>
        </row>
        <row r="245">
          <cell r="F245">
            <v>0</v>
          </cell>
        </row>
        <row r="246">
          <cell r="F246">
            <v>0</v>
          </cell>
        </row>
        <row r="247">
          <cell r="F247">
            <v>0</v>
          </cell>
        </row>
        <row r="248">
          <cell r="F248" t="str">
            <v>Pintor com encargos complementares</v>
          </cell>
        </row>
        <row r="249">
          <cell r="F249" t="str">
            <v>Servente com Encargos Complementares</v>
          </cell>
        </row>
        <row r="250">
          <cell r="F250" t="str">
            <v>Lixa em folha para ferro, numero 150</v>
          </cell>
        </row>
        <row r="251">
          <cell r="F251" t="str">
            <v>Tinta esmalte sintetico a base de água</v>
          </cell>
        </row>
        <row r="252">
          <cell r="F252">
            <v>0</v>
          </cell>
        </row>
        <row r="253">
          <cell r="F253">
            <v>0</v>
          </cell>
        </row>
        <row r="254">
          <cell r="F254">
            <v>0</v>
          </cell>
        </row>
        <row r="255">
          <cell r="F255" t="str">
            <v>Pintor com encargos complementares</v>
          </cell>
        </row>
        <row r="256">
          <cell r="F256" t="str">
            <v>Servente com Encargos Complementares</v>
          </cell>
        </row>
        <row r="257">
          <cell r="F257" t="str">
            <v>Tinta acrilica premium, cor branco fosco</v>
          </cell>
        </row>
        <row r="258">
          <cell r="F258">
            <v>0</v>
          </cell>
        </row>
        <row r="259">
          <cell r="F259">
            <v>0</v>
          </cell>
        </row>
        <row r="260">
          <cell r="F260">
            <v>0</v>
          </cell>
        </row>
        <row r="261">
          <cell r="F261" t="str">
            <v>REVESTIMENTO EM CERAMICA ESMALTADA EXTRA, PEI MAIOR OU IGUAL 4, FORMATO MAIOR A 2025 CM2</v>
          </cell>
        </row>
        <row r="262">
          <cell r="F262" t="str">
            <v>Argamassa colante AC-II</v>
          </cell>
        </row>
        <row r="263">
          <cell r="F263" t="str">
            <v>Rejunte colorido, cimenticio</v>
          </cell>
        </row>
        <row r="264">
          <cell r="F264" t="str">
            <v>Azulejista ou ladrilhista com encargos complementares</v>
          </cell>
        </row>
        <row r="265">
          <cell r="F265" t="str">
            <v>Servente com Encargos Complementares</v>
          </cell>
        </row>
        <row r="266">
          <cell r="F266">
            <v>0</v>
          </cell>
        </row>
        <row r="267">
          <cell r="F267">
            <v>0</v>
          </cell>
        </row>
        <row r="268">
          <cell r="F268">
            <v>0</v>
          </cell>
        </row>
        <row r="269">
          <cell r="F269" t="str">
            <v>Argamassa traço 1:4 (cimento e areia média) para contrapiso, preparo manual. AF_06/2014</v>
          </cell>
        </row>
        <row r="270">
          <cell r="F270" t="str">
            <v>Pedreiro com Encargos Complementares</v>
          </cell>
        </row>
        <row r="271">
          <cell r="F271" t="str">
            <v>Servente com Encargos Complementares</v>
          </cell>
        </row>
        <row r="272">
          <cell r="F272" t="str">
            <v>Cimento Portland composto CP II-32</v>
          </cell>
        </row>
        <row r="273">
          <cell r="F273" t="str">
            <v>Aditivo adesivo liquido para argamassas de revestimentos cimenticios</v>
          </cell>
        </row>
        <row r="274">
          <cell r="F274">
            <v>0</v>
          </cell>
        </row>
        <row r="275">
          <cell r="F275">
            <v>0</v>
          </cell>
        </row>
        <row r="276">
          <cell r="F276">
            <v>0</v>
          </cell>
        </row>
        <row r="277">
          <cell r="F277" t="str">
            <v>Cimento Portland composto CP II-32</v>
          </cell>
        </row>
        <row r="278">
          <cell r="F278" t="str">
            <v>Aditivo adesivo liquido para argamassas de revestimentos cimenticios</v>
          </cell>
        </row>
        <row r="279">
          <cell r="F279" t="str">
            <v>Argamassa traço 1:4 (cimento e areia média) para contrapiso, preparo manual. AF_06/2014</v>
          </cell>
        </row>
        <row r="280">
          <cell r="F280" t="str">
            <v>Pedreiro com Encargos Complementares</v>
          </cell>
        </row>
        <row r="281">
          <cell r="F281" t="str">
            <v>Servente com Encargos Complementares</v>
          </cell>
        </row>
        <row r="282">
          <cell r="F282">
            <v>0</v>
          </cell>
        </row>
        <row r="283">
          <cell r="F283">
            <v>0</v>
          </cell>
        </row>
        <row r="284">
          <cell r="F284">
            <v>0</v>
          </cell>
        </row>
        <row r="285">
          <cell r="F285" t="str">
            <v>Argamassa colante tipo ACIII</v>
          </cell>
        </row>
        <row r="286">
          <cell r="F286" t="str">
            <v>Marmorista/graniteiro com encargos complementares</v>
          </cell>
        </row>
        <row r="287">
          <cell r="F287" t="str">
            <v>Servente com Encargos Complementares</v>
          </cell>
        </row>
        <row r="288">
          <cell r="F288" t="str">
            <v>Rejunte branco, cimenticio</v>
          </cell>
        </row>
        <row r="289">
          <cell r="F289" t="str">
            <v>Granito Cinza Andorinha, com 20 mm de espessura, para piso</v>
          </cell>
        </row>
        <row r="290">
          <cell r="F290">
            <v>0</v>
          </cell>
        </row>
        <row r="291">
          <cell r="F291">
            <v>0</v>
          </cell>
        </row>
        <row r="292">
          <cell r="F292">
            <v>0</v>
          </cell>
        </row>
        <row r="293">
          <cell r="F293" t="str">
            <v>Granito Cinza Andorinha, com 20 mm de espessura e 70 mm de altura, para rodapé</v>
          </cell>
        </row>
        <row r="294">
          <cell r="F294" t="str">
            <v>Argamassa colante tipo ACIII</v>
          </cell>
        </row>
        <row r="295">
          <cell r="F295" t="str">
            <v>Marmorista/graniteiro com encargos complementares</v>
          </cell>
        </row>
        <row r="296">
          <cell r="F296" t="str">
            <v>Servente com Encargos Complementares</v>
          </cell>
        </row>
        <row r="297">
          <cell r="F297" t="str">
            <v>Rejunte branco, cimenticio</v>
          </cell>
        </row>
        <row r="298">
          <cell r="F298">
            <v>0</v>
          </cell>
        </row>
        <row r="299">
          <cell r="F299">
            <v>0</v>
          </cell>
        </row>
        <row r="300">
          <cell r="F300">
            <v>0</v>
          </cell>
        </row>
        <row r="301">
          <cell r="F301" t="str">
            <v>Granito Cinza Andorinha, com 20 mm de espessura e 150 mm de altura, para soleira e peitoril</v>
          </cell>
        </row>
        <row r="302">
          <cell r="F302" t="str">
            <v>Argamassa colante tipo ACIII</v>
          </cell>
        </row>
        <row r="303">
          <cell r="F303" t="str">
            <v>Marmorista/graniteiro com encargos complementares</v>
          </cell>
        </row>
        <row r="304">
          <cell r="F304" t="str">
            <v>Servente com Encargos Complementares</v>
          </cell>
        </row>
        <row r="305">
          <cell r="F305">
            <v>0</v>
          </cell>
        </row>
        <row r="306">
          <cell r="F306">
            <v>0</v>
          </cell>
        </row>
        <row r="307">
          <cell r="F307">
            <v>0</v>
          </cell>
        </row>
        <row r="308">
          <cell r="F308" t="str">
            <v>Argamassa colante tipo ACIII</v>
          </cell>
        </row>
        <row r="309">
          <cell r="F309" t="str">
            <v>Marmorista/graniteiro com encargos complementares</v>
          </cell>
        </row>
        <row r="310">
          <cell r="F310" t="str">
            <v>Servente com Encargos Complementares</v>
          </cell>
        </row>
        <row r="311">
          <cell r="F311" t="str">
            <v>Rejunte branco, cimenticio</v>
          </cell>
        </row>
        <row r="312">
          <cell r="F312" t="str">
            <v>Granito Cinza Andorinha, com 20 mm de espessura, para banco, inclusive acabamentos, conforme projeto</v>
          </cell>
        </row>
        <row r="313">
          <cell r="F313">
            <v>0</v>
          </cell>
        </row>
        <row r="314">
          <cell r="F314">
            <v>0</v>
          </cell>
        </row>
        <row r="315">
          <cell r="F315">
            <v>0</v>
          </cell>
        </row>
        <row r="316">
          <cell r="F316" t="str">
            <v>MASSA PLASTICA PARA MARMORE/GRANITO</v>
          </cell>
        </row>
        <row r="317">
          <cell r="F317" t="str">
            <v>BUCHA DE NYLON SEM ABA S10, COM PARAFUSO DE 6,10 X 65 MM EM ACO ZINCADO COM ROSCA SOBERBA, CABECA CHATA E FENDA PHILLIPS</v>
          </cell>
        </row>
        <row r="318">
          <cell r="F318" t="str">
            <v>Bancada em granito cinza andorinha polido, espessura 2 cm, incluindo furos, rodabancada, saia, acabamentos, etc, conforme projeto, medidas 2,40 m x 0,60 m</v>
          </cell>
        </row>
        <row r="319">
          <cell r="F319" t="str">
            <v>REJUNTE EPOXI BRANCO</v>
          </cell>
        </row>
        <row r="320">
          <cell r="F320" t="str">
            <v>SUPORTE MAO-FRANCESA EM ACO, ABAS IGUAIS 40 CM, CAPACIDADE MINIMA 70 KG, BRANCO</v>
          </cell>
        </row>
        <row r="321">
          <cell r="F321" t="str">
            <v>Marmorista/graniteiro com encargos complementares</v>
          </cell>
        </row>
        <row r="322">
          <cell r="F322" t="str">
            <v>Servente com Encargos Complementares</v>
          </cell>
        </row>
        <row r="323">
          <cell r="F323">
            <v>0</v>
          </cell>
        </row>
        <row r="324">
          <cell r="F324">
            <v>0</v>
          </cell>
        </row>
        <row r="325">
          <cell r="F325">
            <v>0</v>
          </cell>
        </row>
        <row r="326">
          <cell r="F326" t="str">
            <v>MASSA PLASTICA PARA MARMORE/GRANITO</v>
          </cell>
        </row>
        <row r="327">
          <cell r="F327" t="str">
            <v>BUCHA DE NYLON SEM ABA S10, COM PARAFUSO DE 6,10 X 65 MM EM ACO ZINCADO COM ROSCA SOBERBA, CABECA CHATA E FENDA PHILLIPS</v>
          </cell>
        </row>
        <row r="328">
          <cell r="F328" t="str">
            <v>Bancada em granito cinza andorinha polido, espessura 2 cm, incluindo furos, rodabancada, saia, acabamentos, etc, conforme projeto, medidas 2,50 m x 0,60 m</v>
          </cell>
        </row>
        <row r="329">
          <cell r="F329" t="str">
            <v>REJUNTE EPOXI BRANCO</v>
          </cell>
        </row>
        <row r="330">
          <cell r="F330" t="str">
            <v>SUPORTE MAO-FRANCESA EM ACO, ABAS IGUAIS 40 CM, CAPACIDADE MINIMA 70 KG, BRANCO</v>
          </cell>
        </row>
        <row r="331">
          <cell r="F331" t="str">
            <v>Marmorista/graniteiro com encargos complementares</v>
          </cell>
        </row>
        <row r="332">
          <cell r="F332" t="str">
            <v>Servente com Encargos Complementares</v>
          </cell>
        </row>
        <row r="333">
          <cell r="F333">
            <v>0</v>
          </cell>
        </row>
        <row r="334">
          <cell r="F334">
            <v>0</v>
          </cell>
        </row>
        <row r="335">
          <cell r="F335">
            <v>0</v>
          </cell>
        </row>
        <row r="336">
          <cell r="F336" t="str">
            <v>Cimento branco</v>
          </cell>
        </row>
        <row r="337">
          <cell r="F337" t="str">
            <v>Granito Cinza Andorinha ou equivalente, com 30 mm de espessura, polido em todas as faces aparentes, para divisórias</v>
          </cell>
        </row>
        <row r="338">
          <cell r="F338" t="str">
            <v>Marmorista/graniteiro com encargos complementares</v>
          </cell>
        </row>
        <row r="339">
          <cell r="F339" t="str">
            <v>Servente com Encargos Complementares</v>
          </cell>
        </row>
        <row r="340">
          <cell r="F340" t="str">
            <v>Argamassa traço 1:4 (cimento e areia média), preparo manual. AF_08/2014</v>
          </cell>
        </row>
        <row r="341">
          <cell r="F341">
            <v>0</v>
          </cell>
        </row>
        <row r="342">
          <cell r="F342">
            <v>0</v>
          </cell>
        </row>
        <row r="343">
          <cell r="F343">
            <v>0</v>
          </cell>
        </row>
        <row r="344">
          <cell r="F344" t="str">
            <v>Parafuso frances M16 em aco galvanizado, comprimento = 45 mm, diametro = 16 mm, cabeca abaulada</v>
          </cell>
        </row>
        <row r="345">
          <cell r="F345" t="str">
            <v>Espelho cristal comum #5mm</v>
          </cell>
        </row>
        <row r="346">
          <cell r="F346" t="str">
            <v>Servente com Encargos Complementares</v>
          </cell>
        </row>
        <row r="347">
          <cell r="F347" t="str">
            <v>Vidraceiro com encargos complementares</v>
          </cell>
        </row>
        <row r="348">
          <cell r="F348">
            <v>0</v>
          </cell>
        </row>
        <row r="349">
          <cell r="F349">
            <v>0</v>
          </cell>
        </row>
        <row r="350">
          <cell r="F350">
            <v>0</v>
          </cell>
        </row>
        <row r="351">
          <cell r="F351" t="str">
            <v>Vidraceiro com encargos complementares</v>
          </cell>
        </row>
        <row r="352">
          <cell r="F352" t="str">
            <v>Servente com Encargos Complementares</v>
          </cell>
        </row>
        <row r="353">
          <cell r="F353" t="str">
            <v>Silicone acetico uso geral incolor 280 g</v>
          </cell>
        </row>
        <row r="354">
          <cell r="F354">
            <v>0</v>
          </cell>
        </row>
        <row r="355">
          <cell r="F355" t="str">
            <v>Obs.: considerando que cada bisnaga rende no mínimo 3m de aplicação.</v>
          </cell>
        </row>
        <row r="356">
          <cell r="F356">
            <v>0</v>
          </cell>
        </row>
        <row r="357">
          <cell r="F357">
            <v>0</v>
          </cell>
        </row>
        <row r="358">
          <cell r="F358">
            <v>0</v>
          </cell>
        </row>
        <row r="359">
          <cell r="F359" t="str">
            <v>Servente com Encargos Complementares</v>
          </cell>
        </row>
        <row r="360">
          <cell r="F360" t="str">
            <v>Vidraceiro com encargos complementares</v>
          </cell>
        </row>
        <row r="361">
          <cell r="F361" t="str">
            <v>VIDRO LISO INCOLOR 6 MM - SEM COLOCACAO</v>
          </cell>
        </row>
        <row r="362">
          <cell r="F362" t="str">
            <v>Massa para vidro</v>
          </cell>
        </row>
        <row r="363">
          <cell r="F363">
            <v>0</v>
          </cell>
        </row>
        <row r="364">
          <cell r="F364">
            <v>0</v>
          </cell>
        </row>
        <row r="365">
          <cell r="F365">
            <v>0</v>
          </cell>
        </row>
        <row r="366">
          <cell r="F366" t="str">
            <v>Encanador ou Bombeiro Hidráulico com Encargos Complementares</v>
          </cell>
        </row>
        <row r="367">
          <cell r="F367" t="str">
            <v>Vedacao PVC, 100 mm, para saida vaso sanitario</v>
          </cell>
        </row>
        <row r="368">
          <cell r="F368" t="str">
            <v>Tubo de ligação para bacia sanitária em PVC, com acabamento cromado, ajustável ou não. Ref.: DECA 1968C ou equivalente</v>
          </cell>
        </row>
        <row r="369">
          <cell r="F369">
            <v>0</v>
          </cell>
        </row>
        <row r="370">
          <cell r="F370">
            <v>0</v>
          </cell>
        </row>
        <row r="371">
          <cell r="F371">
            <v>0</v>
          </cell>
        </row>
        <row r="372">
          <cell r="F372" t="str">
            <v>Adesivo plastico para PVC, frasco com 850 gr</v>
          </cell>
        </row>
        <row r="373">
          <cell r="F373" t="str">
            <v>Tubo PVC, serie R, DN 100 mm, para esgoto ou aguas pluviais predial (NBR 5688)</v>
          </cell>
        </row>
        <row r="374">
          <cell r="F374" t="str">
            <v>Solucao limpadora para PVC, frasco com 1000 cm3</v>
          </cell>
        </row>
        <row r="375">
          <cell r="F375" t="str">
            <v>Lixa d'agua em folha, grao 100</v>
          </cell>
        </row>
        <row r="376">
          <cell r="F376" t="str">
            <v>Auxiliar de encanador ou bombeiro hidráulico com encargos complementares</v>
          </cell>
        </row>
        <row r="377">
          <cell r="F377" t="str">
            <v>Encanador ou Bombeiro Hidráulico com Encargos Complementares</v>
          </cell>
        </row>
        <row r="378">
          <cell r="F378">
            <v>0</v>
          </cell>
        </row>
        <row r="379">
          <cell r="F379">
            <v>0</v>
          </cell>
        </row>
        <row r="380">
          <cell r="F380">
            <v>0</v>
          </cell>
        </row>
        <row r="381">
          <cell r="F381" t="str">
            <v>Tubo PVC, serie R, DN 40 mm, para esgoto ou aguas pluviais predial (NBR 5688)</v>
          </cell>
        </row>
        <row r="382">
          <cell r="F382" t="str">
            <v>Lixa d'agua em folha, grao 100</v>
          </cell>
        </row>
        <row r="383">
          <cell r="F383" t="str">
            <v>Auxiliar de encanador ou bombeiro hidráulico com encargos complementares</v>
          </cell>
        </row>
        <row r="384">
          <cell r="F384" t="str">
            <v>Encanador ou Bombeiro Hidráulico com Encargos Complementares</v>
          </cell>
        </row>
        <row r="385">
          <cell r="F385">
            <v>0</v>
          </cell>
        </row>
        <row r="386">
          <cell r="F386">
            <v>0</v>
          </cell>
        </row>
        <row r="387">
          <cell r="F387">
            <v>0</v>
          </cell>
        </row>
        <row r="388">
          <cell r="F388" t="str">
            <v>Adesivo plastico para PVC, frasco com 850 gr</v>
          </cell>
        </row>
        <row r="389">
          <cell r="F389" t="str">
            <v>Tubo PVC, serie R, DN 50 mm, para esgoto ou aguas pluviais predial (NBR 5688)</v>
          </cell>
        </row>
        <row r="390">
          <cell r="F390" t="str">
            <v>Solucao limpadora para PVC, frasco com 1000 cm3</v>
          </cell>
        </row>
        <row r="391">
          <cell r="F391" t="str">
            <v>Lixa d'agua em folha, grao 100</v>
          </cell>
        </row>
        <row r="392">
          <cell r="F392" t="str">
            <v>Auxiliar de encanador ou bombeiro hidráulico com encargos complementares</v>
          </cell>
        </row>
        <row r="393">
          <cell r="F393" t="str">
            <v>Encanador ou Bombeiro Hidráulico com Encargos Complementares</v>
          </cell>
        </row>
        <row r="394">
          <cell r="F394">
            <v>0</v>
          </cell>
        </row>
        <row r="395">
          <cell r="F395">
            <v>0</v>
          </cell>
        </row>
        <row r="396">
          <cell r="F396">
            <v>0</v>
          </cell>
        </row>
        <row r="397">
          <cell r="F397" t="str">
            <v>Adesivo plastico para PVC, frasco com 850 gr</v>
          </cell>
        </row>
        <row r="398">
          <cell r="F398" t="str">
            <v>Tubo PVC, serie R, DN 75 mm, para esgoto ou aguas pluviais predial (NBR 5688)</v>
          </cell>
        </row>
        <row r="399">
          <cell r="F399" t="str">
            <v>Solucao limpadora para PVC, frasco com 1000 cm3</v>
          </cell>
        </row>
        <row r="400">
          <cell r="F400" t="str">
            <v>Lixa d'agua em folha, grao 100</v>
          </cell>
        </row>
        <row r="401">
          <cell r="F401" t="str">
            <v>Auxiliar de encanador ou bombeiro hidráulico com encargos complementares</v>
          </cell>
        </row>
        <row r="402">
          <cell r="F402" t="str">
            <v>Encanador ou Bombeiro Hidráulico com Encargos Complementares</v>
          </cell>
        </row>
        <row r="403">
          <cell r="F403">
            <v>0</v>
          </cell>
        </row>
        <row r="404">
          <cell r="F404">
            <v>0</v>
          </cell>
        </row>
        <row r="405">
          <cell r="F405">
            <v>0</v>
          </cell>
        </row>
        <row r="406">
          <cell r="F406" t="str">
            <v>Tubo PVC, soldavel, DN 25 mm, agua fria (NBR-5648)</v>
          </cell>
        </row>
        <row r="407">
          <cell r="F407" t="str">
            <v>Auxiliar de encanador ou bombeiro hidráulico com encargos complementares</v>
          </cell>
        </row>
        <row r="408">
          <cell r="F408" t="str">
            <v>Encanador ou Bombeiro Hidráulico com Encargos Complementares</v>
          </cell>
        </row>
        <row r="409">
          <cell r="F409">
            <v>0</v>
          </cell>
        </row>
        <row r="410">
          <cell r="F410">
            <v>0</v>
          </cell>
        </row>
        <row r="411">
          <cell r="F411">
            <v>0</v>
          </cell>
        </row>
        <row r="412">
          <cell r="F412" t="str">
            <v>Tubo PVC, soldavel, DN 32 mm, agua fria (NBR-5648)</v>
          </cell>
        </row>
        <row r="413">
          <cell r="F413" t="str">
            <v>Auxiliar de encanador ou bombeiro hidráulico com encargos complementares</v>
          </cell>
        </row>
        <row r="414">
          <cell r="F414" t="str">
            <v>Encanador ou Bombeiro Hidráulico com Encargos Complementares</v>
          </cell>
        </row>
        <row r="415">
          <cell r="F415">
            <v>0</v>
          </cell>
        </row>
        <row r="416">
          <cell r="F416">
            <v>0</v>
          </cell>
        </row>
        <row r="417">
          <cell r="F417">
            <v>0</v>
          </cell>
        </row>
        <row r="418">
          <cell r="F418" t="str">
            <v>Tubo PVC, soldavel, DN 40 mm, agua fria (NBR-5648)</v>
          </cell>
        </row>
        <row r="419">
          <cell r="F419" t="str">
            <v>Lixa d'agua em folha, grao 100</v>
          </cell>
        </row>
        <row r="420">
          <cell r="F420" t="str">
            <v>Auxiliar de encanador ou bombeiro hidráulico com encargos complementares</v>
          </cell>
        </row>
        <row r="421">
          <cell r="F421" t="str">
            <v>Encanador ou Bombeiro Hidráulico com Encargos Complementares</v>
          </cell>
        </row>
        <row r="422">
          <cell r="F422">
            <v>0</v>
          </cell>
        </row>
        <row r="423">
          <cell r="F423">
            <v>0</v>
          </cell>
        </row>
        <row r="424">
          <cell r="F424">
            <v>0</v>
          </cell>
        </row>
        <row r="425">
          <cell r="F425" t="str">
            <v>TUBO PVC, SOLDAVEL, DN 50 MM, PARA AGUA FRIA (NBR-5648)</v>
          </cell>
        </row>
        <row r="426">
          <cell r="F426" t="str">
            <v>Lixa d'agua em folha, grao 100</v>
          </cell>
        </row>
        <row r="427">
          <cell r="F427" t="str">
            <v>Auxiliar de encanador ou bombeiro hidráulico com encargos complementares</v>
          </cell>
        </row>
        <row r="428">
          <cell r="F428" t="str">
            <v>Encanador ou Bombeiro Hidráulico com Encargos Complementares</v>
          </cell>
        </row>
        <row r="429">
          <cell r="F429">
            <v>0</v>
          </cell>
        </row>
        <row r="430">
          <cell r="F430">
            <v>0</v>
          </cell>
        </row>
        <row r="431">
          <cell r="F431">
            <v>0</v>
          </cell>
        </row>
        <row r="432">
          <cell r="F432" t="str">
            <v>Base registro gaveta 3/4" em liga de cobre, mod 4509.202 ref: DECA ou equivalente</v>
          </cell>
        </row>
        <row r="433">
          <cell r="F433" t="str">
            <v>FITA VEDA ROSCA EM ROLOS DE 18 MM X 50 M (L X C)</v>
          </cell>
        </row>
        <row r="434">
          <cell r="F434" t="str">
            <v>Encanador ou Bombeiro Hidráulico com Encargos Complementares</v>
          </cell>
        </row>
        <row r="435">
          <cell r="F435" t="str">
            <v>Auxiliar de encanador ou bombeiro hidráulico com encargos complementares</v>
          </cell>
        </row>
        <row r="436">
          <cell r="F436">
            <v>0</v>
          </cell>
        </row>
        <row r="437">
          <cell r="F437">
            <v>0</v>
          </cell>
        </row>
        <row r="438">
          <cell r="F438">
            <v>0</v>
          </cell>
        </row>
        <row r="439">
          <cell r="F439" t="str">
            <v>Auxiliar de encanador ou bombeiro hidráulico com encargos complementares</v>
          </cell>
        </row>
        <row r="440">
          <cell r="F440" t="str">
            <v>Encanador ou Bombeiro Hidráulico com Encargos Complementares</v>
          </cell>
        </row>
        <row r="441">
          <cell r="F441" t="str">
            <v>Adesivo plastico para PVC, frasco com 850 gr</v>
          </cell>
        </row>
        <row r="442">
          <cell r="F442" t="str">
            <v>Anel borracha para tubo esgoto predial DN 75 mm (NBR 5688)</v>
          </cell>
        </row>
        <row r="443">
          <cell r="F443" t="str">
            <v>Lixa d'agua em folha, grao 100</v>
          </cell>
        </row>
        <row r="444">
          <cell r="F444" t="str">
            <v>Caixa sifonada PVC, 150 x 185 x 75 mm, com grelha quadrada branca</v>
          </cell>
        </row>
        <row r="445">
          <cell r="F445" t="str">
            <v>Pasta lubrificante para tubos e conexoes com junta elastica (uso em PVC, aco, polietileno e outros) ( de *400* g)</v>
          </cell>
        </row>
        <row r="446">
          <cell r="F446" t="str">
            <v>Solucao limpadora para PVC, frasco com 1000 cm3</v>
          </cell>
        </row>
        <row r="447">
          <cell r="F447">
            <v>0</v>
          </cell>
        </row>
        <row r="448">
          <cell r="F448">
            <v>0</v>
          </cell>
        </row>
        <row r="449">
          <cell r="F449">
            <v>0</v>
          </cell>
        </row>
        <row r="450">
          <cell r="F450" t="str">
            <v>Grelha quadrada para ralo, com caixilho, dimensões 10x10cm, em Aço polido, ref.: Moldenox ou equivalente</v>
          </cell>
        </row>
        <row r="451">
          <cell r="F451" t="str">
            <v>Servente com Encargos Complementares</v>
          </cell>
        </row>
        <row r="452">
          <cell r="F452">
            <v>0</v>
          </cell>
        </row>
        <row r="453">
          <cell r="F453">
            <v>0</v>
          </cell>
        </row>
        <row r="454">
          <cell r="F454">
            <v>0</v>
          </cell>
        </row>
        <row r="455">
          <cell r="F455" t="str">
            <v>Grelha quadrada para ralo, com caixilho, dimensões 15x15cm, em Aço polido, ref.: Moldenox ou equivalente</v>
          </cell>
        </row>
        <row r="456">
          <cell r="F456" t="str">
            <v>Servente com Encargos Complementares</v>
          </cell>
        </row>
        <row r="457">
          <cell r="F457">
            <v>0</v>
          </cell>
        </row>
        <row r="458">
          <cell r="F458">
            <v>0</v>
          </cell>
        </row>
        <row r="459">
          <cell r="F459">
            <v>0</v>
          </cell>
        </row>
        <row r="460">
          <cell r="F460" t="str">
            <v>Auxiliar de encanador ou bombeiro hidráulico com encargos complementares</v>
          </cell>
        </row>
        <row r="461">
          <cell r="F461" t="str">
            <v>Encanador ou Bombeiro Hidráulico com Encargos Complementares</v>
          </cell>
        </row>
        <row r="462">
          <cell r="F462" t="str">
            <v>Adesivo plastico para PVC, frasco com 850 gr</v>
          </cell>
        </row>
        <row r="463">
          <cell r="F463" t="str">
            <v>Lixa d'agua em folha, grao 100</v>
          </cell>
        </row>
        <row r="464">
          <cell r="F464" t="str">
            <v>Ralo seco PVC conico, 100 x 40 mm,  com grelha redonda branca</v>
          </cell>
        </row>
        <row r="465">
          <cell r="F465" t="str">
            <v>Solucao limpadora para PVC, frasco com 1000 cm3</v>
          </cell>
        </row>
        <row r="466">
          <cell r="F466">
            <v>0</v>
          </cell>
        </row>
        <row r="467">
          <cell r="F467">
            <v>0</v>
          </cell>
        </row>
        <row r="468">
          <cell r="F468">
            <v>0</v>
          </cell>
        </row>
        <row r="469">
          <cell r="F469" t="str">
            <v>Assento poliéster com fixação cromada na cor branco gelo, ref: AP.75.17 – Linha Fast/Aspen – Deca ou equivalente</v>
          </cell>
        </row>
        <row r="470">
          <cell r="F470" t="str">
            <v>Servente com Encargos Complementares</v>
          </cell>
        </row>
        <row r="471">
          <cell r="F471">
            <v>0</v>
          </cell>
        </row>
        <row r="472">
          <cell r="F472">
            <v>0</v>
          </cell>
        </row>
        <row r="473">
          <cell r="F473">
            <v>0</v>
          </cell>
        </row>
        <row r="474">
          <cell r="F474" t="str">
            <v>Bacia sanitaria (vaso) convencional de louca branca</v>
          </cell>
        </row>
        <row r="475">
          <cell r="F475" t="str">
            <v>Tubo de ligação para bacia sanitária em PVC, com acabamento cromado, ajustável ou não. Ref.: DECA 1968C ou equivalente</v>
          </cell>
        </row>
        <row r="476">
          <cell r="F476" t="str">
            <v>Parafuso niquelado com acabamento cromado para fixar peca sanitaria, inclui porca cega, arruela e bucha de nylon tamanho S-10</v>
          </cell>
        </row>
        <row r="477">
          <cell r="F477" t="str">
            <v>Vedacao PVC, 100 mm, para saida vaso sanitario</v>
          </cell>
        </row>
        <row r="478">
          <cell r="F478" t="str">
            <v>Rejunte epoxi branco</v>
          </cell>
        </row>
        <row r="479">
          <cell r="F479" t="str">
            <v>Encanador ou Bombeiro Hidráulico com Encargos Complementares</v>
          </cell>
        </row>
        <row r="480">
          <cell r="F480" t="str">
            <v>Servente com Encargos Complementares</v>
          </cell>
        </row>
        <row r="481">
          <cell r="F481">
            <v>0</v>
          </cell>
        </row>
        <row r="482">
          <cell r="F482">
            <v>0</v>
          </cell>
        </row>
        <row r="483">
          <cell r="F483">
            <v>0</v>
          </cell>
        </row>
        <row r="484">
          <cell r="F484" t="str">
            <v>Cuba oval de embutir, mod.: L37, cor branca ref: DECA ou equivalente</v>
          </cell>
        </row>
        <row r="485">
          <cell r="F485" t="str">
            <v>Massa plastica para marmore/granito</v>
          </cell>
        </row>
        <row r="486">
          <cell r="F486" t="str">
            <v>Servente com Encargos Complementares</v>
          </cell>
        </row>
        <row r="487">
          <cell r="F487" t="str">
            <v>Marmorista/graniteiro com encargos complementares</v>
          </cell>
        </row>
        <row r="488">
          <cell r="F488">
            <v>0</v>
          </cell>
        </row>
        <row r="489">
          <cell r="F489">
            <v>0</v>
          </cell>
        </row>
        <row r="490">
          <cell r="F490">
            <v>0</v>
          </cell>
        </row>
        <row r="491">
          <cell r="F491" t="str">
            <v>Mictorio sifonado louca branca sem complementos</v>
          </cell>
        </row>
        <row r="492">
          <cell r="F492" t="str">
            <v>Parafuso niquelado 3 1/2" com acabamento cromado para fixar peca sanitaria, inclui porca cega, arruela e bucha de nylon tamanho S-8</v>
          </cell>
        </row>
        <row r="493">
          <cell r="F493" t="str">
            <v>Fita veda rosca em rolos de 18 mm x 10 m (L x C)</v>
          </cell>
        </row>
        <row r="494">
          <cell r="F494" t="str">
            <v>Auxiliar de encanador ou bombeiro hidráulico com encargos complementares</v>
          </cell>
        </row>
        <row r="495">
          <cell r="F495" t="str">
            <v>Encanador ou Bombeiro Hidráulico com Encargos Complementares</v>
          </cell>
        </row>
        <row r="496">
          <cell r="F496">
            <v>0</v>
          </cell>
        </row>
        <row r="497">
          <cell r="F497" t="str">
            <v>Obs.: Considerando a redução de MO indicada nas composições SINAPI 86887 e SINAPI 89985, já que não consta engate flexível e registro de pressão.</v>
          </cell>
        </row>
        <row r="498">
          <cell r="F498">
            <v>0</v>
          </cell>
        </row>
        <row r="499">
          <cell r="F499">
            <v>0</v>
          </cell>
        </row>
        <row r="500">
          <cell r="F500">
            <v>0</v>
          </cell>
        </row>
        <row r="501">
          <cell r="F501" t="str">
            <v>Acabamento para registro de gaveta de 1 ¼” a 1 ½” (GD), cromado. Ref.: Modelo 4900.C35.GD – Linha Aspen – Deca</v>
          </cell>
        </row>
        <row r="502">
          <cell r="F502" t="str">
            <v>Encanador ou Bombeiro Hidráulico com Encargos Complementares</v>
          </cell>
        </row>
        <row r="503">
          <cell r="F503">
            <v>0</v>
          </cell>
        </row>
        <row r="504">
          <cell r="F504">
            <v>0</v>
          </cell>
        </row>
        <row r="505">
          <cell r="F505">
            <v>0</v>
          </cell>
        </row>
        <row r="506">
          <cell r="F506" t="str">
            <v>Acabamento para registro de gaveta e pressão até 1” (PQ), cromado. Ref.: Modelo, 4900.C35.PQ – Linha Aspen – Deca</v>
          </cell>
        </row>
        <row r="507">
          <cell r="F507" t="str">
            <v>Encanador ou Bombeiro Hidráulico com Encargos Complementares</v>
          </cell>
        </row>
        <row r="508">
          <cell r="F508">
            <v>0</v>
          </cell>
        </row>
        <row r="509">
          <cell r="F509">
            <v>0</v>
          </cell>
        </row>
        <row r="510">
          <cell r="F510">
            <v>0</v>
          </cell>
        </row>
        <row r="511">
          <cell r="F511" t="str">
            <v>Ducha higiênica com registro e derivação, com gatilho branco e flexível de 1,2m. Ref.: Modelo 1984.C35.ACT – Linha Aspen – Deca</v>
          </cell>
        </row>
        <row r="512">
          <cell r="F512" t="str">
            <v>Encanador ou Bombeiro Hidráulico com Encargos Complementares</v>
          </cell>
        </row>
        <row r="513">
          <cell r="F513" t="str">
            <v>Auxiliar de encanador ou bombeiro hidráulico com encargos complementares</v>
          </cell>
        </row>
        <row r="514">
          <cell r="F514">
            <v>0</v>
          </cell>
        </row>
        <row r="515">
          <cell r="F515">
            <v>0</v>
          </cell>
        </row>
        <row r="516">
          <cell r="F516">
            <v>0</v>
          </cell>
        </row>
        <row r="517">
          <cell r="F517" t="str">
            <v>Engate / rabicho flexivel inox 1/2 " x 40 cm</v>
          </cell>
        </row>
        <row r="518">
          <cell r="F518" t="str">
            <v>Fita veda rosca em rolos de 18 mm x 10 m (L x C)</v>
          </cell>
        </row>
        <row r="519">
          <cell r="F519" t="str">
            <v>Encanador ou Bombeiro Hidráulico com Encargos Complementares</v>
          </cell>
        </row>
        <row r="520">
          <cell r="F520" t="str">
            <v>Servente com Encargos Complementares</v>
          </cell>
        </row>
        <row r="521">
          <cell r="F521">
            <v>0</v>
          </cell>
        </row>
        <row r="522">
          <cell r="F522">
            <v>0</v>
          </cell>
        </row>
        <row r="523">
          <cell r="F523">
            <v>0</v>
          </cell>
        </row>
        <row r="524">
          <cell r="F524" t="str">
            <v>Sifao em metal cromado para pia ou lavatorio, 1 x 1.1/2 "</v>
          </cell>
        </row>
        <row r="525">
          <cell r="F525" t="str">
            <v>Fita veda rosca em rolos de 18 mm x 10 m (L x C)</v>
          </cell>
        </row>
        <row r="526">
          <cell r="F526" t="str">
            <v>Encanador ou Bombeiro Hidráulico com Encargos Complementares</v>
          </cell>
        </row>
        <row r="527">
          <cell r="F527" t="str">
            <v>Servente com Encargos Complementares</v>
          </cell>
        </row>
        <row r="528">
          <cell r="F528">
            <v>0</v>
          </cell>
        </row>
        <row r="529">
          <cell r="F529">
            <v>0</v>
          </cell>
        </row>
        <row r="530">
          <cell r="F530">
            <v>0</v>
          </cell>
        </row>
        <row r="531">
          <cell r="F531" t="str">
            <v>Torneira de mesa para lavatório, para uso clínico e apoio à pessoa. Ref.: Deca Link 1196.CLNK</v>
          </cell>
        </row>
        <row r="532">
          <cell r="F532" t="str">
            <v>Fita veda rosca em rolos de 18 mm x 10 m (L x C)</v>
          </cell>
        </row>
        <row r="533">
          <cell r="F533" t="str">
            <v>Encanador ou Bombeiro Hidráulico com Encargos Complementares</v>
          </cell>
        </row>
        <row r="534">
          <cell r="F534" t="str">
            <v>Servente com Encargos Complementares</v>
          </cell>
        </row>
        <row r="535">
          <cell r="F535">
            <v>0</v>
          </cell>
        </row>
        <row r="536">
          <cell r="F536">
            <v>0</v>
          </cell>
        </row>
        <row r="537">
          <cell r="F537">
            <v>0</v>
          </cell>
        </row>
        <row r="538">
          <cell r="F538" t="str">
            <v>TORNEIRA CROMADA DE MESA PARA LAVATORIO TEMPORIZADA PRESSAO BICA BAIXA</v>
          </cell>
        </row>
        <row r="539">
          <cell r="F539" t="str">
            <v>Fita veda rosca em rolos de 18 mm x 10 m (L x C)</v>
          </cell>
        </row>
        <row r="540">
          <cell r="F540" t="str">
            <v>Encanador ou Bombeiro Hidráulico com Encargos Complementares</v>
          </cell>
        </row>
        <row r="541">
          <cell r="F541" t="str">
            <v>Servente com Encargos Complementares</v>
          </cell>
        </row>
        <row r="542">
          <cell r="F542">
            <v>0</v>
          </cell>
        </row>
        <row r="543">
          <cell r="F543">
            <v>0</v>
          </cell>
        </row>
        <row r="544">
          <cell r="F544">
            <v>0</v>
          </cell>
        </row>
        <row r="545">
          <cell r="F545" t="str">
            <v xml:space="preserve">Válvula de descarga 1 1/2" cromada. ref.: modelo 2565.C.112.CONF – linha Hydra Eco Conforto – Deca </v>
          </cell>
        </row>
        <row r="546">
          <cell r="F546" t="str">
            <v>Fita veda rosca em rolos de 18 mm x 50 m (L x C)</v>
          </cell>
        </row>
        <row r="547">
          <cell r="F547" t="str">
            <v>Auxiliar de encanador ou bombeiro hidráulico com encargos complementares</v>
          </cell>
        </row>
        <row r="548">
          <cell r="F548" t="str">
            <v>Encanador ou Bombeiro Hidráulico com Encargos Complementares</v>
          </cell>
        </row>
        <row r="549">
          <cell r="F549">
            <v>0</v>
          </cell>
        </row>
        <row r="550">
          <cell r="F550">
            <v>0</v>
          </cell>
        </row>
        <row r="551">
          <cell r="F551">
            <v>0</v>
          </cell>
        </row>
        <row r="552">
          <cell r="F552" t="str">
            <v>Valvula de descarga metalica, base 1 1/2 " e acabamento metalico cromado</v>
          </cell>
        </row>
        <row r="553">
          <cell r="F553" t="str">
            <v>Fita veda rosca em rolos de 18 mm x 50 m (L x C)</v>
          </cell>
        </row>
        <row r="554">
          <cell r="F554" t="str">
            <v>Auxiliar de encanador ou bombeiro hidráulico com encargos complementares</v>
          </cell>
        </row>
        <row r="555">
          <cell r="F555" t="str">
            <v>Encanador ou Bombeiro Hidráulico com Encargos Complementares</v>
          </cell>
        </row>
        <row r="556">
          <cell r="F556">
            <v>0</v>
          </cell>
        </row>
        <row r="557">
          <cell r="F557">
            <v>0</v>
          </cell>
        </row>
        <row r="558">
          <cell r="F558">
            <v>0</v>
          </cell>
        </row>
        <row r="559">
          <cell r="F559" t="str">
            <v>Valvula em metal cromado para lavatorio, 1 " sem ladrao</v>
          </cell>
        </row>
        <row r="560">
          <cell r="F560" t="str">
            <v>Fita veda rosca em rolos de 18 mm x 10 m (L x C)</v>
          </cell>
        </row>
        <row r="561">
          <cell r="F561" t="str">
            <v>Encanador ou Bombeiro Hidráulico com Encargos Complementares</v>
          </cell>
        </row>
        <row r="562">
          <cell r="F562" t="str">
            <v>Servente com Encargos Complementares</v>
          </cell>
        </row>
        <row r="563">
          <cell r="F563">
            <v>0</v>
          </cell>
        </row>
        <row r="564">
          <cell r="F564">
            <v>0</v>
          </cell>
        </row>
        <row r="565">
          <cell r="F565">
            <v>0</v>
          </cell>
        </row>
        <row r="566">
          <cell r="F566" t="str">
            <v>Valvula de descarga em metal cromado para mictorio com acionamento por pressao e fechamento automatico</v>
          </cell>
        </row>
        <row r="567">
          <cell r="F567" t="str">
            <v>Fita veda rosca em rolos de 18 mm x 50 m (L x C)</v>
          </cell>
        </row>
        <row r="568">
          <cell r="F568" t="str">
            <v>Auxiliar de encanador ou bombeiro hidráulico com encargos complementares</v>
          </cell>
        </row>
        <row r="569">
          <cell r="F569" t="str">
            <v>Encanador ou Bombeiro Hidráulico com Encargos Complementares</v>
          </cell>
        </row>
        <row r="570">
          <cell r="F570">
            <v>0</v>
          </cell>
        </row>
        <row r="571">
          <cell r="F571">
            <v>0</v>
          </cell>
        </row>
        <row r="572">
          <cell r="F572">
            <v>0</v>
          </cell>
        </row>
        <row r="573">
          <cell r="F573" t="str">
            <v>CHUVEIRO COMUM EM PLASTICO BRANCO, COM CANO, 3 TEMPERATURAS, 5500 W (110/220 V)</v>
          </cell>
        </row>
        <row r="574">
          <cell r="F574" t="str">
            <v>FITA VEDA ROSCA EM ROLOS DE 18 MM X 50 M (L X C)</v>
          </cell>
        </row>
        <row r="575">
          <cell r="F575" t="str">
            <v>Eletricista com encargos complementares</v>
          </cell>
        </row>
        <row r="576">
          <cell r="F576" t="str">
            <v>Servente com Encargos Complementares</v>
          </cell>
        </row>
        <row r="577">
          <cell r="F577">
            <v>0</v>
          </cell>
        </row>
        <row r="578">
          <cell r="F578">
            <v>0</v>
          </cell>
        </row>
        <row r="579">
          <cell r="F579">
            <v>0</v>
          </cell>
        </row>
        <row r="580">
          <cell r="F580" t="str">
            <v>Eletricista com encargos complementares</v>
          </cell>
        </row>
        <row r="581">
          <cell r="F581" t="str">
            <v>Auxiliar de eletricista com encargos complementares</v>
          </cell>
        </row>
        <row r="582">
          <cell r="F582" t="str">
            <v xml:space="preserve">Alarme de emergência audiovisual intermitente com fio. Ref. Planeta Acessível Alarme PCD ou AbaFire AFSAVPNE + AbaFire AFAMPNE </v>
          </cell>
        </row>
        <row r="583">
          <cell r="F583">
            <v>0</v>
          </cell>
        </row>
        <row r="584">
          <cell r="F584">
            <v>0</v>
          </cell>
        </row>
        <row r="585">
          <cell r="F585">
            <v>0</v>
          </cell>
        </row>
        <row r="586">
          <cell r="F586" t="str">
            <v>Barra de apoio com comprimento de 405mm e espaçamento de 66mm da parede, barra com bitola de 32m, em aço escovado</v>
          </cell>
        </row>
        <row r="587">
          <cell r="F587" t="str">
            <v>Bucha de nylon, diametro do furo 8 mm, comprimento 40 mm, com parafuso de rosca soberba, cabeca chata, fenda simples, 4,8 x 50 mm</v>
          </cell>
        </row>
        <row r="588">
          <cell r="F588" t="str">
            <v>Pedreiro com Encargos Complementares</v>
          </cell>
        </row>
        <row r="589">
          <cell r="F589" t="str">
            <v>Servente com Encargos Complementares</v>
          </cell>
        </row>
        <row r="590">
          <cell r="F590">
            <v>0</v>
          </cell>
        </row>
        <row r="591">
          <cell r="F591">
            <v>0</v>
          </cell>
        </row>
        <row r="592">
          <cell r="F592">
            <v>0</v>
          </cell>
        </row>
        <row r="593">
          <cell r="F593" t="str">
            <v>Barra de apoio com comprimento de 705mm e espaçamento de 66mm da parede, barra com bitola de 32mm em aço escovado</v>
          </cell>
        </row>
        <row r="594">
          <cell r="F594" t="str">
            <v>Bucha de nylon, diametro do furo 8 mm, comprimento 40 mm, com parafuso de rosca soberba, cabeca chata, fenda simples, 4,8 x 50 mm</v>
          </cell>
        </row>
        <row r="595">
          <cell r="F595" t="str">
            <v>Pedreiro com Encargos Complementares</v>
          </cell>
        </row>
        <row r="596">
          <cell r="F596" t="str">
            <v>Servente com Encargos Complementares</v>
          </cell>
        </row>
        <row r="597">
          <cell r="F597">
            <v>0</v>
          </cell>
        </row>
        <row r="598">
          <cell r="F598">
            <v>0</v>
          </cell>
        </row>
        <row r="599">
          <cell r="F599">
            <v>0</v>
          </cell>
        </row>
        <row r="600">
          <cell r="F600" t="str">
            <v>Barra de apoio linha conforto com comprimento de 805mm e espaçamento de 66mm da parede, barra com bitola de 32mm em aço escovado</v>
          </cell>
        </row>
        <row r="601">
          <cell r="F601" t="str">
            <v>Bucha de nylon, diametro do furo 8 mm, comprimento 40 mm, com parafuso de rosca soberba, cabeca chata, fenda simples, 4,8 x 50 mm</v>
          </cell>
        </row>
        <row r="602">
          <cell r="F602" t="str">
            <v>Pedreiro com Encargos Complementares</v>
          </cell>
        </row>
        <row r="603">
          <cell r="F603" t="str">
            <v>Servente com Encargos Complementares</v>
          </cell>
        </row>
        <row r="604">
          <cell r="F604">
            <v>0</v>
          </cell>
        </row>
        <row r="605">
          <cell r="F605">
            <v>0</v>
          </cell>
        </row>
        <row r="606">
          <cell r="F606">
            <v>0</v>
          </cell>
        </row>
        <row r="607">
          <cell r="F607" t="str">
            <v>Pedreiro com Encargos Complementares</v>
          </cell>
        </row>
        <row r="608">
          <cell r="F608" t="str">
            <v>Servente com Encargos Complementares</v>
          </cell>
        </row>
        <row r="609">
          <cell r="F609" t="str">
            <v>Barra de apoio lateral fixa, com 303mm de comprimento, com a bitola de 32mm e em aço escovado</v>
          </cell>
        </row>
        <row r="610">
          <cell r="F610" t="str">
            <v>Bucha de nylon, diametro do furo 8 mm, comprimento 40 mm, com parafuso de rosca soberba, cabeca chata, fenda simples, 4,8 x 50 mm</v>
          </cell>
        </row>
        <row r="611">
          <cell r="F611">
            <v>0</v>
          </cell>
        </row>
        <row r="612">
          <cell r="F612">
            <v>0</v>
          </cell>
        </row>
        <row r="613">
          <cell r="F613">
            <v>0</v>
          </cell>
        </row>
        <row r="614">
          <cell r="F614" t="str">
            <v>Lavatório para instalação com coluna suspensa, para apoio à pessoa com deficiência. Ref.: Modelo L.39.17 – Linha Spot – Deca</v>
          </cell>
        </row>
        <row r="615">
          <cell r="F615" t="str">
            <v>Parafuso niquelado 3 1/2" com acabamento cromado para fixar peca sanitaria, inclui porca cega, arruela e bucha de nylon tamanho S-8</v>
          </cell>
        </row>
        <row r="616">
          <cell r="F616" t="str">
            <v>Rejunte epoxi branco</v>
          </cell>
        </row>
        <row r="617">
          <cell r="F617" t="str">
            <v>Encanador ou Bombeiro Hidráulico com Encargos Complementares</v>
          </cell>
        </row>
        <row r="618">
          <cell r="F618" t="str">
            <v>Servente com Encargos Complementares</v>
          </cell>
        </row>
        <row r="619">
          <cell r="F619">
            <v>0</v>
          </cell>
        </row>
        <row r="620">
          <cell r="F620">
            <v>0</v>
          </cell>
        </row>
        <row r="621">
          <cell r="F621">
            <v>0</v>
          </cell>
        </row>
        <row r="622">
          <cell r="F622" t="str">
            <v>Cabide, cromado. Ref.: Modelo 2060.C.FLX – Linha Flex – Deca</v>
          </cell>
        </row>
        <row r="623">
          <cell r="F623" t="str">
            <v>Fixação utilizando parafuso e bucha de nylon, somente mão de obra. af_10/2016</v>
          </cell>
        </row>
        <row r="624">
          <cell r="F624">
            <v>0</v>
          </cell>
        </row>
        <row r="625">
          <cell r="F625">
            <v>0</v>
          </cell>
        </row>
        <row r="626">
          <cell r="F626">
            <v>0</v>
          </cell>
        </row>
        <row r="627">
          <cell r="F627" t="str">
            <v>Papeleira, cromada. Ref.: Modelo 2020.C.FLX – Linha Flex – Deca</v>
          </cell>
        </row>
        <row r="628">
          <cell r="F628" t="str">
            <v>Fixação utilizando parafuso e bucha de nylon, somente mão de obra. af_10/2016</v>
          </cell>
        </row>
        <row r="629">
          <cell r="F629">
            <v>0</v>
          </cell>
        </row>
        <row r="630">
          <cell r="F630">
            <v>0</v>
          </cell>
        </row>
        <row r="631">
          <cell r="F631">
            <v>0</v>
          </cell>
        </row>
        <row r="632">
          <cell r="F632" t="str">
            <v>Auxiliar de eletricista com encargos complementares</v>
          </cell>
        </row>
        <row r="633">
          <cell r="F633" t="str">
            <v>Eletricista com encargos complementares</v>
          </cell>
        </row>
        <row r="634">
          <cell r="F634" t="str">
            <v>Argamassa traço 1:3 (cimento e areia média), preparo manual. AF_08/2014</v>
          </cell>
        </row>
        <row r="635">
          <cell r="F635" t="str">
            <v>Caixa de passagem, em PVC, de 4" x 2", para eletroduto flexivel corrugado</v>
          </cell>
        </row>
        <row r="636">
          <cell r="F636">
            <v>0</v>
          </cell>
        </row>
        <row r="637">
          <cell r="F637">
            <v>0</v>
          </cell>
        </row>
        <row r="638">
          <cell r="F638">
            <v>0</v>
          </cell>
        </row>
        <row r="639">
          <cell r="F639" t="str">
            <v>Eletricista com encargos complementares</v>
          </cell>
        </row>
        <row r="640">
          <cell r="F640" t="str">
            <v>Auxiliar de eletricista com encargos complementares</v>
          </cell>
        </row>
        <row r="641">
          <cell r="F641" t="str">
            <v>Tiro com pistola para fixação de pino Ø 1/4" em concreto, inclusive cartucho e pino</v>
          </cell>
        </row>
        <row r="642">
          <cell r="F642" t="str">
            <v>Eletrocalha perfurada (cabos elétricos) ou lisa (dados), tipo "U", de aço galvanizado eletrolítico 100 x 50 mm, fabricado em chapa #20 (0,95 mm)</v>
          </cell>
        </row>
        <row r="643">
          <cell r="F643" t="str">
            <v>Barra roscada em aço Ø 1/4", comprimento 1 m, bicromatizada ou zincada</v>
          </cell>
        </row>
        <row r="644">
          <cell r="F644" t="str">
            <v>PORCA ZINCADA, SEXTAVADA, DIAMETRO 1/4"</v>
          </cell>
        </row>
        <row r="645">
          <cell r="F645" t="str">
            <v>Arruela em aço galvanizado Ø 1/4"</v>
          </cell>
        </row>
        <row r="646">
          <cell r="F646" t="str">
            <v>Suporte suspensão vertical para eletrocalha 100 x 50 mm largura x aba</v>
          </cell>
        </row>
        <row r="647">
          <cell r="F647" t="str">
            <v>Prolongador para tirante rosqueado de 1/4" x 50 mm</v>
          </cell>
        </row>
        <row r="648">
          <cell r="F648" t="str">
            <v>Parafuso lentilha 1/4 x 1/2"</v>
          </cell>
        </row>
        <row r="649">
          <cell r="F649" t="str">
            <v>Tala auto portante para emenda 50 mm</v>
          </cell>
        </row>
        <row r="650">
          <cell r="F650" t="str">
            <v>Tampa de encaixe para eletrocalha aço galvanizado perfurada ou lisa, 100 mm</v>
          </cell>
        </row>
        <row r="651">
          <cell r="F651">
            <v>0</v>
          </cell>
        </row>
        <row r="652">
          <cell r="F652">
            <v>0</v>
          </cell>
        </row>
        <row r="653">
          <cell r="F653">
            <v>0</v>
          </cell>
        </row>
        <row r="654">
          <cell r="F654" t="str">
            <v>Eletroduto de aço com costura galvanização eletrolítica Ø 3/4"</v>
          </cell>
        </row>
        <row r="655">
          <cell r="F655" t="str">
            <v>Eletricista com encargos complementares</v>
          </cell>
        </row>
        <row r="656">
          <cell r="F656" t="str">
            <v>Auxiliar de eletricista com encargos complementares</v>
          </cell>
        </row>
        <row r="657">
          <cell r="F657" t="str">
            <v>Fixação de tubos verticais de PPR diâmetros menores ou iguais a 40 mm com abraçadeira metálica rígida tipo D 1/2", fixada em perfilado em alvenaria. af_05/2015</v>
          </cell>
        </row>
        <row r="658">
          <cell r="F658" t="str">
            <v>Luva de emenda para eletroduto, aço galvanizado, DN 20 mm (3/4''), aparente, instalada em parede - fornecimento e instalação. af_11/2016_p</v>
          </cell>
        </row>
        <row r="659">
          <cell r="F659">
            <v>0</v>
          </cell>
        </row>
        <row r="660">
          <cell r="F660">
            <v>0</v>
          </cell>
        </row>
        <row r="661">
          <cell r="F661">
            <v>0</v>
          </cell>
        </row>
        <row r="662">
          <cell r="F662" t="str">
            <v>Perfilado perfurado em aço galvanizado # 18, 38 x 38 mm</v>
          </cell>
        </row>
        <row r="663">
          <cell r="F663" t="str">
            <v>Auxiliar de eletricista com encargos complementares</v>
          </cell>
        </row>
        <row r="664">
          <cell r="F664" t="str">
            <v>Eletricista com encargos complementares</v>
          </cell>
        </row>
        <row r="665">
          <cell r="F665" t="str">
            <v>Tiro com pistola para fixação de pino Ø 1/4" em concreto, inclusive cartucho e pino</v>
          </cell>
        </row>
        <row r="666">
          <cell r="F666" t="str">
            <v>Suporte curto para perfilado em aço galvanizado # 22, 38 mm x 100 mm</v>
          </cell>
        </row>
        <row r="667">
          <cell r="F667" t="str">
            <v>Barra roscada em aço Ø 1/4", comprimento 1 m, bicromatizada ou zincada</v>
          </cell>
        </row>
        <row r="668">
          <cell r="F668" t="str">
            <v>PORCA ZINCADA, SEXTAVADA, DIAMETRO 1/4"</v>
          </cell>
        </row>
        <row r="669">
          <cell r="F669" t="str">
            <v>Arruela em aço galvanizado Ø 1/4"</v>
          </cell>
        </row>
        <row r="670">
          <cell r="F670" t="str">
            <v>Prolongador para tirante rosqueado de 1/4" x 50 mm</v>
          </cell>
        </row>
        <row r="671">
          <cell r="F671" t="str">
            <v>Parafuso lentilha 1/4 x 1/2"</v>
          </cell>
        </row>
        <row r="672">
          <cell r="F672" t="str">
            <v>Tala 4 furos para emenda 38 mm</v>
          </cell>
        </row>
        <row r="673">
          <cell r="F673" t="str">
            <v>Tampa de encaixe para perfilado em aço galvanizado 38 mm</v>
          </cell>
        </row>
        <row r="674">
          <cell r="F674">
            <v>0</v>
          </cell>
        </row>
        <row r="675">
          <cell r="F675">
            <v>0</v>
          </cell>
        </row>
        <row r="676">
          <cell r="F676">
            <v>0</v>
          </cell>
        </row>
        <row r="677">
          <cell r="F677" t="str">
            <v>Espelho / placa de 3 postos 4" x 2", para instalacao de tomadas e interruptores</v>
          </cell>
        </row>
        <row r="678">
          <cell r="F678" t="str">
            <v>Suporte de fixacao para espelho / placa 4" x 2", para 3 modulos, para instalacao de tomadas e interruptores (somente suporte)</v>
          </cell>
        </row>
        <row r="679">
          <cell r="F679" t="str">
            <v>Eletricista com encargos complementares</v>
          </cell>
        </row>
        <row r="680">
          <cell r="F680">
            <v>0</v>
          </cell>
        </row>
        <row r="681">
          <cell r="F681">
            <v>0</v>
          </cell>
        </row>
        <row r="682">
          <cell r="F682">
            <v>0</v>
          </cell>
        </row>
        <row r="683">
          <cell r="F683" t="str">
            <v>Interruptor simples 10A, 250V (apenas modulo)</v>
          </cell>
        </row>
        <row r="684">
          <cell r="F684" t="str">
            <v>Auxiliar de eletricista com encargos complementares</v>
          </cell>
        </row>
        <row r="685">
          <cell r="F685" t="str">
            <v>Eletricista com encargos complementares</v>
          </cell>
        </row>
        <row r="686">
          <cell r="F686">
            <v>0</v>
          </cell>
        </row>
        <row r="687">
          <cell r="F687">
            <v>0</v>
          </cell>
        </row>
        <row r="688">
          <cell r="F688">
            <v>0</v>
          </cell>
        </row>
        <row r="689">
          <cell r="F689" t="str">
            <v>TOMADA 2P+T 10A, 250V  (APENAS MODULO)</v>
          </cell>
        </row>
        <row r="690">
          <cell r="F690" t="str">
            <v>Auxiliar de eletricista com encargos complementares</v>
          </cell>
        </row>
        <row r="691">
          <cell r="F691" t="str">
            <v>Eletricista com encargos complementares</v>
          </cell>
        </row>
        <row r="692">
          <cell r="F692">
            <v>0</v>
          </cell>
        </row>
        <row r="693">
          <cell r="F693">
            <v>0</v>
          </cell>
        </row>
        <row r="694">
          <cell r="F694">
            <v>0</v>
          </cell>
        </row>
        <row r="695">
          <cell r="F695" t="str">
            <v>Auxiliar de eletricista com encargos complementares</v>
          </cell>
        </row>
        <row r="696">
          <cell r="F696" t="str">
            <v>Eletricista com encargos complementares</v>
          </cell>
        </row>
        <row r="697">
          <cell r="F697" t="str">
            <v>Caixa com tampa fixa em perfil para tomada em perfilado</v>
          </cell>
        </row>
        <row r="698">
          <cell r="F698" t="str">
            <v>Tomada de embutir 2 polos + terra sem placa 250 V 10 A</v>
          </cell>
        </row>
        <row r="699">
          <cell r="F699">
            <v>0</v>
          </cell>
        </row>
        <row r="700">
          <cell r="F700">
            <v>0</v>
          </cell>
        </row>
        <row r="701">
          <cell r="F701">
            <v>0</v>
          </cell>
        </row>
        <row r="702">
          <cell r="F702" t="str">
            <v>Bloco autônomo (luminária de emergência). Ref.: Aureon BLOKITO BLK 500 (9901.0000.1079.05 – Aclaramento e 9901.0000.1128.05 – balizamento)</v>
          </cell>
        </row>
        <row r="703">
          <cell r="F703" t="str">
            <v>Auxiliar de eletricista com encargos complementares</v>
          </cell>
        </row>
        <row r="704">
          <cell r="F704" t="str">
            <v>Eletricista com encargos complementares</v>
          </cell>
        </row>
        <row r="705">
          <cell r="F705">
            <v>0</v>
          </cell>
        </row>
        <row r="706">
          <cell r="F706">
            <v>0</v>
          </cell>
        </row>
        <row r="707">
          <cell r="F707">
            <v>0</v>
          </cell>
        </row>
        <row r="708">
          <cell r="F708" t="str">
            <v>Luminária de sobrepor T5 2 x 28W, ref: Intral DS-500 (cod. 08029); Lumicenter FAA20-S228</v>
          </cell>
        </row>
        <row r="709">
          <cell r="F709" t="str">
            <v>Reator eletrônico 2x28W, ref: Philips EB228A26; Philips EL214-28A26; Intral REH-T5 2x28/127-220/50-60 (cod. 02475); MarGirus PB 2X28 AF2.</v>
          </cell>
        </row>
        <row r="710">
          <cell r="F710" t="str">
            <v>Lâmpada fluorescente T5 de 28W, ref: Osram HE 28W/840 SMARTLUX; Philips TL5-28W-HE/840; GE F28W/T5/840</v>
          </cell>
        </row>
        <row r="711">
          <cell r="F711" t="str">
            <v>Cabo PP 3x2,5mm2 300/500 V, extraflexível (classe 5), com condutor de proteção, com isolação, enchimento e cobertura de PVC</v>
          </cell>
        </row>
        <row r="712">
          <cell r="F712" t="str">
            <v>Plugue (macho) com 3 polos (2P+T), para 10A</v>
          </cell>
        </row>
        <row r="713">
          <cell r="F713" t="str">
            <v>Plugue (fêmea) com 3 polos (2P+T), para 10A</v>
          </cell>
        </row>
        <row r="714">
          <cell r="F714" t="str">
            <v>Auxiliar de eletricista com encargos complementares</v>
          </cell>
        </row>
        <row r="715">
          <cell r="F715" t="str">
            <v>Eletricista com encargos complementares</v>
          </cell>
        </row>
        <row r="716">
          <cell r="F716">
            <v>0</v>
          </cell>
        </row>
        <row r="717">
          <cell r="F717">
            <v>0</v>
          </cell>
        </row>
        <row r="718">
          <cell r="F718">
            <v>0</v>
          </cell>
        </row>
        <row r="719">
          <cell r="F719" t="str">
            <v>Auxiliar de eletricista com encargos complementares</v>
          </cell>
        </row>
        <row r="720">
          <cell r="F720" t="str">
            <v>Eletricista com encargos complementares</v>
          </cell>
        </row>
        <row r="721">
          <cell r="F721" t="str">
            <v>Cabo de cobre isolado PVC 450/750V 2,5mm² resistente a chamas, livre de halogênios</v>
          </cell>
        </row>
        <row r="722">
          <cell r="F722" t="str">
            <v>Fita isolante adesiva antichama, uso ate 750 V, em rolo de 19 mm x 5 m</v>
          </cell>
        </row>
        <row r="723">
          <cell r="F723">
            <v>0</v>
          </cell>
        </row>
        <row r="724">
          <cell r="F724">
            <v>0</v>
          </cell>
        </row>
        <row r="725">
          <cell r="F725">
            <v>0</v>
          </cell>
        </row>
        <row r="726">
          <cell r="F726" t="str">
            <v>Auxiliar de eletricista com encargos complementares</v>
          </cell>
        </row>
        <row r="727">
          <cell r="F727" t="str">
            <v>Eletricista com encargos complementares</v>
          </cell>
        </row>
        <row r="728">
          <cell r="F728" t="str">
            <v>Cabo de cobre isolado PVC 450/750V 6mm² resistente a chamas, livre de halogênios</v>
          </cell>
        </row>
        <row r="729">
          <cell r="F729" t="str">
            <v>Fita isolante adesiva antichama, uso ate 750 V, em rolo de 19 mm x 5 m</v>
          </cell>
        </row>
        <row r="730">
          <cell r="F730">
            <v>0</v>
          </cell>
        </row>
        <row r="731">
          <cell r="F731">
            <v>0</v>
          </cell>
        </row>
        <row r="732">
          <cell r="F732">
            <v>0</v>
          </cell>
        </row>
        <row r="733">
          <cell r="F733" t="str">
            <v>Quadro elétrico tipo TTA completo com 30 disjuntores terminais, contemplando disjuntores, dispositovos de proteção contra surto (DPS), módulo diferencial residual (DR), borneiras, barramentos e outros itens necessários, conforme especificação</v>
          </cell>
        </row>
        <row r="734">
          <cell r="F734" t="str">
            <v>Auxiliar de eletricista com encargos complementares</v>
          </cell>
        </row>
        <row r="735">
          <cell r="F735" t="str">
            <v>Eletricista com encargos complementares</v>
          </cell>
        </row>
        <row r="736">
          <cell r="F736">
            <v>0</v>
          </cell>
        </row>
        <row r="737">
          <cell r="F737">
            <v>0</v>
          </cell>
        </row>
        <row r="738">
          <cell r="F738">
            <v>0</v>
          </cell>
        </row>
        <row r="739">
          <cell r="F739" t="str">
            <v>Eletricista com encargos complementares</v>
          </cell>
        </row>
        <row r="740">
          <cell r="F740" t="str">
            <v>Auxiliar de eletricista com encargos complementares</v>
          </cell>
        </row>
        <row r="741">
          <cell r="F741" t="str">
            <v>Exaustor axial, 1F/220V/60Hz,  vazão máxima 340 m3/h, pressão estática máxima 104 Pa. Referência Comercial: Multivac Muro150B 220V</v>
          </cell>
        </row>
        <row r="742">
          <cell r="F742">
            <v>0</v>
          </cell>
        </row>
        <row r="743">
          <cell r="F743">
            <v>0</v>
          </cell>
        </row>
        <row r="744">
          <cell r="F744">
            <v>0</v>
          </cell>
        </row>
        <row r="745">
          <cell r="F745" t="str">
            <v>Prego de aco polido com cabeca 18 x 27 (2 1/2 x 10)</v>
          </cell>
        </row>
        <row r="746">
          <cell r="F746" t="str">
            <v>Tinta asfaltica impermeabilizante dispersa em agua, para materiais cimenticios</v>
          </cell>
        </row>
        <row r="747">
          <cell r="F747" t="str">
            <v>Carpinteiro de esquadria com encargos complementares</v>
          </cell>
        </row>
        <row r="748">
          <cell r="F748" t="str">
            <v>Pedreiro com Encargos Complementares</v>
          </cell>
        </row>
        <row r="749">
          <cell r="F749" t="str">
            <v>Servente com Encargos Complementares</v>
          </cell>
        </row>
        <row r="750">
          <cell r="F750" t="str">
            <v>Argamassa traço 1:3 (cimento e areia média), preparo manual. AF_08/2014</v>
          </cell>
        </row>
        <row r="751">
          <cell r="F751" t="str">
            <v>Aduela / marco / batente para porta de 90x210cm, padrão médio - fornecimento e montagem. AF_08/2015</v>
          </cell>
        </row>
        <row r="752">
          <cell r="F752">
            <v>0</v>
          </cell>
        </row>
        <row r="753">
          <cell r="F753">
            <v>0</v>
          </cell>
        </row>
        <row r="754">
          <cell r="F754">
            <v>0</v>
          </cell>
        </row>
        <row r="755">
          <cell r="F755" t="str">
            <v>Servente com Encargos Complementares</v>
          </cell>
        </row>
        <row r="756">
          <cell r="F756" t="str">
            <v>Marceneiro com encargos complementares</v>
          </cell>
        </row>
        <row r="757">
          <cell r="F757" t="str">
            <v>Chapa de proteção em aço inox AISI 304, largura conforme projeto, 400 mm de altura, chapa com espessura de 1 mm, acabamento escovado fosco</v>
          </cell>
        </row>
        <row r="758">
          <cell r="F758">
            <v>0</v>
          </cell>
        </row>
        <row r="759">
          <cell r="F759">
            <v>0</v>
          </cell>
        </row>
        <row r="760">
          <cell r="F760">
            <v>0</v>
          </cell>
        </row>
        <row r="761">
          <cell r="F761" t="str">
            <v>DOBRADICA EM LATAO, 3 " X 2 1/2 ", E= 1,9 A 2 MM, COM ANEL, CROMADO, TAMPA BOLA, COM PARAFUSOS</v>
          </cell>
        </row>
        <row r="762">
          <cell r="F762" t="str">
            <v>PORTA DE MADEIRA, FOLHA MEDIA (NBR 15930) DE 90 X 210 CM, E = 35 MM, NUCLEO SARRAFEADO, CAPA LISA EM HDF, ACABAMENTO EM LAMINADO NATURAL PARA VERNIZ</v>
          </cell>
        </row>
        <row r="763">
          <cell r="F763" t="str">
            <v>PARAFUSO ROSCA SOBERBA ZINCADO CABECA CHATA FENDA SIMPLES 3,5 X 25 MM (1 ")</v>
          </cell>
        </row>
        <row r="764">
          <cell r="F764" t="str">
            <v>CARPINTEIRO DE ESQUADRIA COM ENCARGOS COMPLEMENTARES</v>
          </cell>
        </row>
        <row r="765">
          <cell r="F765" t="str">
            <v>SERVENTE COM ENCARGOS COMPLEMENTARES</v>
          </cell>
        </row>
        <row r="766">
          <cell r="F766">
            <v>0</v>
          </cell>
        </row>
        <row r="767">
          <cell r="F767">
            <v>0</v>
          </cell>
        </row>
        <row r="768">
          <cell r="F768">
            <v>0</v>
          </cell>
        </row>
        <row r="769">
          <cell r="F769" t="str">
            <v>DOBRADICA EM LATAO, 3 " X 2 1/2 ", E= 1,9 A 2 MM, COM ANEL, CROMADO, TAMPA BOLA, COM PARAFUSOS</v>
          </cell>
        </row>
        <row r="770">
          <cell r="F770" t="str">
            <v>Ajudante de carpinteiro com encargos complementares</v>
          </cell>
        </row>
        <row r="771">
          <cell r="F771" t="str">
            <v>Carpinteiro de esquadria com encargos complementares</v>
          </cell>
        </row>
        <row r="772">
          <cell r="F772">
            <v>0</v>
          </cell>
        </row>
        <row r="773">
          <cell r="F773">
            <v>0</v>
          </cell>
        </row>
        <row r="774">
          <cell r="F774">
            <v>0</v>
          </cell>
        </row>
        <row r="775">
          <cell r="F775" t="str">
            <v>Fechadura para porta de banheiro, com maçaneta em formato de barra, confeccionada em aço com acabamento inox polido. Ref.: MZ 270 WC Standard – Linha Standard – Papaiz</v>
          </cell>
        </row>
        <row r="776">
          <cell r="F776" t="str">
            <v>Carpinteiro de esquadria com encargos complementares</v>
          </cell>
        </row>
        <row r="777">
          <cell r="F777" t="str">
            <v>Servente com Encargos Complementares</v>
          </cell>
        </row>
        <row r="778">
          <cell r="F778">
            <v>0</v>
          </cell>
        </row>
        <row r="779">
          <cell r="F779">
            <v>0</v>
          </cell>
        </row>
        <row r="780">
          <cell r="F780">
            <v>0</v>
          </cell>
        </row>
        <row r="781">
          <cell r="F781" t="str">
            <v>Fechadura para porta externa, com maçaneta em formato de barra, confeccionada em zamac com acabamento cromado. Ref.: MZ 270 EXT Standard – Linha Standard – Papaiz</v>
          </cell>
        </row>
        <row r="782">
          <cell r="F782" t="str">
            <v>Carpinteiro de esquadria com encargos complementares</v>
          </cell>
        </row>
        <row r="783">
          <cell r="F783" t="str">
            <v>Servente com Encargos Complementares</v>
          </cell>
        </row>
        <row r="784">
          <cell r="F784">
            <v>0</v>
          </cell>
        </row>
        <row r="785">
          <cell r="F785">
            <v>0</v>
          </cell>
        </row>
        <row r="786">
          <cell r="F786">
            <v>0</v>
          </cell>
        </row>
        <row r="787">
          <cell r="F787" t="str">
            <v>Marceneiro com encargos complementares</v>
          </cell>
        </row>
        <row r="788">
          <cell r="F788" t="str">
            <v>Mola aérea para fechamento automático de portas com regulagem da velocidade de fechamento. Ref.: Mola automática – Modelo 453 - Coimbra</v>
          </cell>
        </row>
        <row r="789">
          <cell r="F789">
            <v>0</v>
          </cell>
        </row>
        <row r="790">
          <cell r="F790">
            <v>0</v>
          </cell>
        </row>
        <row r="791">
          <cell r="F791">
            <v>0</v>
          </cell>
        </row>
        <row r="792">
          <cell r="F792" t="str">
            <v>ARAME RECOZIDO 18 BWG, 1,25 MM (0,01 KG/M)</v>
          </cell>
        </row>
        <row r="793">
          <cell r="F793" t="str">
            <v>ESPACADOR / DISTANCIADOR CIRCULAR COM ENTRADA LATERAL, EM PLASTICO, PARA VERGALHAO *4,2 A 12,5* MM, COBRIMENTO 20 MM</v>
          </cell>
        </row>
        <row r="794">
          <cell r="F794" t="str">
            <v>AJUDANTE DE ARMADOR COM ENCARGOS COMPLEMENTARES</v>
          </cell>
        </row>
        <row r="795">
          <cell r="F795" t="str">
            <v>ARMADOR COM ENCARGOS COMPLEMENTARES</v>
          </cell>
        </row>
        <row r="796">
          <cell r="F796" t="str">
            <v>CORTE E DOBRA DE AÇO CA-50, DIÂMETRO DE 8,0 MM, UTILIZADO EM ESTRUTURAS DIVERSAS, EXCETO LAJES. AF_12/2015</v>
          </cell>
        </row>
        <row r="797">
          <cell r="F797">
            <v>0</v>
          </cell>
        </row>
        <row r="798">
          <cell r="F798">
            <v>0</v>
          </cell>
        </row>
        <row r="799">
          <cell r="F799">
            <v>0</v>
          </cell>
        </row>
        <row r="800">
          <cell r="F800" t="str">
            <v>Registro de gaveta em liga de cobre, bitola 1 1/2" mod: 1502.B.112 ref: DECA ou equivalente</v>
          </cell>
        </row>
        <row r="801">
          <cell r="F801" t="str">
            <v>FITA VEDA ROSCA EM ROLOS DE 18 MM X 50 M (L X C)</v>
          </cell>
        </row>
        <row r="802">
          <cell r="F802" t="str">
            <v>Encanador ou Bombeiro Hidráulico com Encargos Complementares</v>
          </cell>
        </row>
        <row r="803">
          <cell r="F803" t="str">
            <v>Auxiliar de encanador ou bombeiro hidráulico com encargos complementares</v>
          </cell>
        </row>
        <row r="804">
          <cell r="F804">
            <v>0</v>
          </cell>
        </row>
        <row r="805">
          <cell r="F805">
            <v>0</v>
          </cell>
        </row>
        <row r="806">
          <cell r="F806">
            <v>0</v>
          </cell>
        </row>
        <row r="807">
          <cell r="F807" t="str">
            <v>Cabo flexível isolado em EPR não halogenado 25 mm² 0,6 a 1 kV</v>
          </cell>
        </row>
        <row r="808">
          <cell r="F808" t="str">
            <v>Fita isolante adesiva antichama, uso ate 750 V, em rolo de 19 mm x 5 m</v>
          </cell>
        </row>
        <row r="809">
          <cell r="F809" t="str">
            <v>Auxiliar de eletricista com encargos complementares</v>
          </cell>
        </row>
        <row r="810">
          <cell r="F810" t="str">
            <v>Eletricista com encargos complementares</v>
          </cell>
        </row>
        <row r="811">
          <cell r="F811">
            <v>0</v>
          </cell>
        </row>
        <row r="812">
          <cell r="F812">
            <v>0</v>
          </cell>
        </row>
        <row r="813">
          <cell r="F813">
            <v>0</v>
          </cell>
        </row>
        <row r="814">
          <cell r="F814" t="str">
            <v>Serralheiro com encargos complementares</v>
          </cell>
        </row>
        <row r="815">
          <cell r="F815" t="str">
            <v>Auxiliar de serralheiro com encargos complementares</v>
          </cell>
        </row>
        <row r="816">
          <cell r="F816">
            <v>0</v>
          </cell>
        </row>
        <row r="817">
          <cell r="F817">
            <v>0</v>
          </cell>
        </row>
        <row r="818">
          <cell r="F818">
            <v>0</v>
          </cell>
        </row>
        <row r="819">
          <cell r="F819" t="str">
            <v>FITA VEDA ROSCA EM ROLOS DE 18 MM X 50 M (L X C)</v>
          </cell>
        </row>
        <row r="820">
          <cell r="F820" t="str">
            <v>Registro de pressão em liga de cobre, bitola 3/4" mod: 4416.202 ref: DECA ou equivalente</v>
          </cell>
        </row>
        <row r="821">
          <cell r="F821" t="str">
            <v>Auxiliar de encanador ou bombeiro hidráulico com encargos complementares</v>
          </cell>
        </row>
        <row r="822">
          <cell r="F822" t="str">
            <v>Encanador ou Bombeiro Hidráulico com Encargos Complementares</v>
          </cell>
        </row>
        <row r="823">
          <cell r="F823">
            <v>0</v>
          </cell>
        </row>
        <row r="824">
          <cell r="F824">
            <v>0</v>
          </cell>
        </row>
        <row r="825">
          <cell r="F825">
            <v>0</v>
          </cell>
        </row>
        <row r="826">
          <cell r="F826" t="str">
            <v>Registro de gaveta em liga de cobre, bitola 1" mod: 4509.302 ref: DECA ou equivalente</v>
          </cell>
        </row>
        <row r="827">
          <cell r="F827" t="str">
            <v>FITA VEDA ROSCA EM ROLOS DE 18 MM X 50 M (L X C)</v>
          </cell>
        </row>
        <row r="828">
          <cell r="F828" t="str">
            <v>Encanador ou Bombeiro Hidráulico com Encargos Complementares</v>
          </cell>
        </row>
        <row r="829">
          <cell r="F829" t="str">
            <v>Auxiliar de encanador ou bombeiro hidráulico com encargos complementares</v>
          </cell>
        </row>
        <row r="830">
          <cell r="F830">
            <v>0</v>
          </cell>
        </row>
        <row r="831">
          <cell r="F831">
            <v>0</v>
          </cell>
        </row>
        <row r="832">
          <cell r="F832">
            <v>0</v>
          </cell>
        </row>
        <row r="833">
          <cell r="F833" t="str">
            <v>Areia media - posto jazida/fornecedor (retirado na jazida, sem transporte)</v>
          </cell>
        </row>
        <row r="834">
          <cell r="F834" t="str">
            <v>Cimento Portland composto CP II-32</v>
          </cell>
        </row>
        <row r="835">
          <cell r="F835" t="str">
            <v>Pedreiro com encargos complementares</v>
          </cell>
        </row>
        <row r="836">
          <cell r="F836" t="str">
            <v>Servente com Encargos Complementares</v>
          </cell>
        </row>
        <row r="837">
          <cell r="F837" t="str">
            <v>Tampão T33 em ferro fundido, com tampa medindo 53 cm x 46 cm</v>
          </cell>
        </row>
        <row r="838">
          <cell r="F838" t="str">
            <v>TRANSPORTE COM CAMINHÃO BASCULANTE DE 6 M3, EM VIA URBANA PAVIMENTADA, DMT ATÉ 30 KM (UNIDADE: M3XKM). AF_01/2018</v>
          </cell>
        </row>
        <row r="839">
          <cell r="F839">
            <v>0</v>
          </cell>
        </row>
        <row r="840">
          <cell r="F840" t="str">
            <v>Obs.: Considerando fornecedor de areia e brita a 20 km do Senado Federal.</v>
          </cell>
        </row>
        <row r="841">
          <cell r="F841">
            <v>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026383-2FB5-4249-BA69-238CD688E9A1}">
  <dimension ref="A1:F29"/>
  <sheetViews>
    <sheetView showGridLines="0" tabSelected="1" view="pageBreakPreview" zoomScale="60" zoomScaleNormal="85" workbookViewId="0">
      <pane ySplit="4" topLeftCell="A11" activePane="bottomLeft" state="frozen"/>
      <selection activeCell="Q18" sqref="Q18"/>
      <selection pane="bottomLeft" activeCell="H28" sqref="H28"/>
    </sheetView>
  </sheetViews>
  <sheetFormatPr defaultColWidth="53.28515625" defaultRowHeight="12.75" x14ac:dyDescent="0.2"/>
  <cols>
    <col min="1" max="1" width="8.5703125" style="91" bestFit="1" customWidth="1"/>
    <col min="2" max="2" width="53.5703125" style="91" bestFit="1" customWidth="1"/>
    <col min="3" max="3" width="5.28515625" style="91" bestFit="1" customWidth="1"/>
    <col min="4" max="4" width="14.140625" style="91" bestFit="1" customWidth="1"/>
    <col min="5" max="5" width="24.7109375" style="91" bestFit="1" customWidth="1"/>
    <col min="6" max="6" width="27.5703125" style="91" bestFit="1" customWidth="1"/>
    <col min="7" max="16384" width="53.28515625" style="91"/>
  </cols>
  <sheetData>
    <row r="1" spans="1:6" ht="5.25" customHeight="1" x14ac:dyDescent="0.2"/>
    <row r="2" spans="1:6" ht="15" x14ac:dyDescent="0.25">
      <c r="A2" s="102" t="s">
        <v>181</v>
      </c>
      <c r="B2" s="101"/>
      <c r="C2" s="101"/>
      <c r="D2" s="101"/>
      <c r="E2" s="95"/>
      <c r="F2" s="95"/>
    </row>
    <row r="3" spans="1:6" ht="7.5" customHeight="1" x14ac:dyDescent="0.2"/>
    <row r="4" spans="1:6" ht="25.5" x14ac:dyDescent="0.2">
      <c r="A4" s="93" t="s">
        <v>112</v>
      </c>
      <c r="B4" s="100" t="s">
        <v>92</v>
      </c>
      <c r="C4" s="97" t="s">
        <v>96</v>
      </c>
      <c r="D4" s="97" t="s">
        <v>91</v>
      </c>
      <c r="E4" s="97" t="s">
        <v>95</v>
      </c>
      <c r="F4" s="97" t="s">
        <v>111</v>
      </c>
    </row>
    <row r="5" spans="1:6" x14ac:dyDescent="0.2">
      <c r="A5" s="94" t="str">
        <f>'subitem 1'!$A$1</f>
        <v>1.1</v>
      </c>
      <c r="B5" s="92" t="str">
        <f>'subitem 1'!$B$2</f>
        <v>Almoxarife</v>
      </c>
      <c r="C5" s="94">
        <f>VLOOKUP($A5,Bdados!$A:$C,3,0)</f>
        <v>5</v>
      </c>
      <c r="D5" s="99">
        <f>ROUND('subitem 1'!$D$93,2)</f>
        <v>9272.66</v>
      </c>
      <c r="E5" s="98">
        <f>ROUND(D5*C5,2)</f>
        <v>46363.3</v>
      </c>
      <c r="F5" s="98">
        <f>ROUND(E5*12,2)</f>
        <v>556359.6</v>
      </c>
    </row>
    <row r="6" spans="1:6" x14ac:dyDescent="0.2">
      <c r="A6" s="94" t="str">
        <f>'subitem 2'!$A$1</f>
        <v>1.2</v>
      </c>
      <c r="B6" s="92" t="str">
        <f>'subitem 2'!$B$2</f>
        <v>Auxiliar de Impressão Offset</v>
      </c>
      <c r="C6" s="94">
        <f>VLOOKUP($A6,Bdados!$A:$C,3,0)</f>
        <v>6</v>
      </c>
      <c r="D6" s="99">
        <f>ROUND('subitem 2'!$D$93,2)</f>
        <v>8150.86</v>
      </c>
      <c r="E6" s="98">
        <f t="shared" ref="E6:E21" si="0">ROUND(D6*C6,2)</f>
        <v>48905.16</v>
      </c>
      <c r="F6" s="98">
        <f>ROUND(E6*12,2)</f>
        <v>586861.92000000004</v>
      </c>
    </row>
    <row r="7" spans="1:6" x14ac:dyDescent="0.2">
      <c r="A7" s="94" t="str">
        <f>'subitem 3'!$A$1</f>
        <v>1.3</v>
      </c>
      <c r="B7" s="92" t="str">
        <f>'subitem 3'!$B$2</f>
        <v>Auxiliar Gráfico</v>
      </c>
      <c r="C7" s="94">
        <f>VLOOKUP($A7,Bdados!$A:$C,3,0)</f>
        <v>26</v>
      </c>
      <c r="D7" s="99">
        <f>ROUND('subitem 3'!$D$93,2)</f>
        <v>8150.86</v>
      </c>
      <c r="E7" s="98">
        <f t="shared" si="0"/>
        <v>211922.36</v>
      </c>
      <c r="F7" s="98">
        <f>ROUND(E7*12,2)</f>
        <v>2543068.3199999998</v>
      </c>
    </row>
    <row r="8" spans="1:6" x14ac:dyDescent="0.2">
      <c r="A8" s="94" t="str">
        <f>'subitem 4'!$A$1</f>
        <v>1.4</v>
      </c>
      <c r="B8" s="92" t="str">
        <f>'subitem 4'!$B$2</f>
        <v>Auxiliar Logístico</v>
      </c>
      <c r="C8" s="94">
        <f>VLOOKUP($A8,Bdados!$A:$C,3,0)</f>
        <v>10</v>
      </c>
      <c r="D8" s="99">
        <f>ROUND('subitem 4'!$D$93,2)</f>
        <v>8296.98</v>
      </c>
      <c r="E8" s="98">
        <f t="shared" si="0"/>
        <v>82969.8</v>
      </c>
      <c r="F8" s="98">
        <f>ROUND(E8*12,2)</f>
        <v>995637.6</v>
      </c>
    </row>
    <row r="9" spans="1:6" x14ac:dyDescent="0.2">
      <c r="A9" s="94" t="str">
        <f>'subitem 5'!$A$1</f>
        <v>1.5</v>
      </c>
      <c r="B9" s="92" t="str">
        <f>'subitem 5'!$B$2</f>
        <v>Encarregado</v>
      </c>
      <c r="C9" s="94">
        <f>VLOOKUP($A9,Bdados!$A:$C,3,0)</f>
        <v>2</v>
      </c>
      <c r="D9" s="99">
        <f>ROUND('subitem 5'!$D$93,2)</f>
        <v>13946.18</v>
      </c>
      <c r="E9" s="98">
        <f t="shared" si="0"/>
        <v>27892.36</v>
      </c>
      <c r="F9" s="98">
        <f>ROUND(E9*12,2)</f>
        <v>334708.32</v>
      </c>
    </row>
    <row r="10" spans="1:6" x14ac:dyDescent="0.2">
      <c r="A10" s="94" t="str">
        <f>'subitem 6'!$A$1</f>
        <v>1.6</v>
      </c>
      <c r="B10" s="92" t="str">
        <f>'subitem 6'!$B$2</f>
        <v>Especialista - Acabamento</v>
      </c>
      <c r="C10" s="94">
        <f>VLOOKUP($A10,Bdados!$A:$C,3,0)</f>
        <v>1</v>
      </c>
      <c r="D10" s="99">
        <f>ROUND('subitem 6'!$D$93,2)</f>
        <v>15551.99</v>
      </c>
      <c r="E10" s="98">
        <f t="shared" si="0"/>
        <v>15551.99</v>
      </c>
      <c r="F10" s="98">
        <f t="shared" ref="F10:F21" si="1">ROUND(E10*12,2)</f>
        <v>186623.88</v>
      </c>
    </row>
    <row r="11" spans="1:6" x14ac:dyDescent="0.2">
      <c r="A11" s="94" t="str">
        <f>'subitem 7'!$A$1</f>
        <v>1.7</v>
      </c>
      <c r="B11" s="92" t="str">
        <f>'subitem 7'!$B$2</f>
        <v>Especialista - Impressão Digital</v>
      </c>
      <c r="C11" s="94">
        <f>VLOOKUP($A11,Bdados!$A:$C,3,0)</f>
        <v>1</v>
      </c>
      <c r="D11" s="99">
        <f>ROUND('subitem 7'!$D$93,2)</f>
        <v>14920.33</v>
      </c>
      <c r="E11" s="98">
        <f t="shared" si="0"/>
        <v>14920.33</v>
      </c>
      <c r="F11" s="98">
        <f t="shared" si="1"/>
        <v>179043.96</v>
      </c>
    </row>
    <row r="12" spans="1:6" x14ac:dyDescent="0.2">
      <c r="A12" s="94" t="str">
        <f>'subitem 8'!$A$1</f>
        <v>1.8</v>
      </c>
      <c r="B12" s="92" t="str">
        <f>'subitem 8'!$B$2</f>
        <v>Especialista - Impressão Offset</v>
      </c>
      <c r="C12" s="94">
        <f>VLOOKUP($A12,Bdados!$A:$C,3,0)</f>
        <v>1</v>
      </c>
      <c r="D12" s="99">
        <f>ROUND('subitem 8'!$D$93,2)</f>
        <v>15551.99</v>
      </c>
      <c r="E12" s="98">
        <f t="shared" si="0"/>
        <v>15551.99</v>
      </c>
      <c r="F12" s="98">
        <f t="shared" si="1"/>
        <v>186623.88</v>
      </c>
    </row>
    <row r="13" spans="1:6" x14ac:dyDescent="0.2">
      <c r="A13" s="94" t="str">
        <f>'subitem 9'!$A$1</f>
        <v>1.9</v>
      </c>
      <c r="B13" s="92" t="str">
        <f>'subitem 9'!$B$2</f>
        <v>Especialista em Editorial Técnico Científico</v>
      </c>
      <c r="C13" s="94">
        <f>VLOOKUP($A13,Bdados!$A:$C,3,0)</f>
        <v>1</v>
      </c>
      <c r="D13" s="99">
        <f>ROUND('subitem 9'!$D$93,2)</f>
        <v>14920.33</v>
      </c>
      <c r="E13" s="98">
        <f t="shared" si="0"/>
        <v>14920.33</v>
      </c>
      <c r="F13" s="98">
        <f t="shared" si="1"/>
        <v>179043.96</v>
      </c>
    </row>
    <row r="14" spans="1:6" x14ac:dyDescent="0.2">
      <c r="A14" s="94" t="str">
        <f>'subitem 10'!$A$1</f>
        <v>1.10</v>
      </c>
      <c r="B14" s="92" t="str">
        <f>'subitem 10'!$B$2</f>
        <v>Especialista em Programação Visual Gráfica</v>
      </c>
      <c r="C14" s="94">
        <f>VLOOKUP($A14,Bdados!$A:$C,3,0)</f>
        <v>4</v>
      </c>
      <c r="D14" s="99">
        <f>ROUND('subitem 10'!$D$93,2)</f>
        <v>14920.33</v>
      </c>
      <c r="E14" s="98">
        <f t="shared" si="0"/>
        <v>59681.32</v>
      </c>
      <c r="F14" s="98">
        <f t="shared" si="1"/>
        <v>716175.84</v>
      </c>
    </row>
    <row r="15" spans="1:6" x14ac:dyDescent="0.2">
      <c r="A15" s="94" t="str">
        <f>'subitem 11'!$A$1</f>
        <v>1.11</v>
      </c>
      <c r="B15" s="92" t="str">
        <f>'subitem 11'!$B$2</f>
        <v>Estoquista</v>
      </c>
      <c r="C15" s="94">
        <f>VLOOKUP($A15,Bdados!$A:$C,3,0)</f>
        <v>6</v>
      </c>
      <c r="D15" s="99">
        <f>ROUND('subitem 11'!$D$93,2)</f>
        <v>8296.98</v>
      </c>
      <c r="E15" s="98">
        <f t="shared" si="0"/>
        <v>49781.88</v>
      </c>
      <c r="F15" s="98">
        <f t="shared" si="1"/>
        <v>597382.56000000006</v>
      </c>
    </row>
    <row r="16" spans="1:6" x14ac:dyDescent="0.2">
      <c r="A16" s="94" t="str">
        <f>'subitem 12'!$A$1</f>
        <v>1.12</v>
      </c>
      <c r="B16" s="92" t="str">
        <f>'subitem 12'!$B$2</f>
        <v>Ilustrador</v>
      </c>
      <c r="C16" s="94">
        <f>VLOOKUP($A16,Bdados!$A:$C,3,0)</f>
        <v>2</v>
      </c>
      <c r="D16" s="99">
        <f>ROUND('subitem 12'!$D$93,2)</f>
        <v>10385.77</v>
      </c>
      <c r="E16" s="98">
        <f t="shared" si="0"/>
        <v>20771.54</v>
      </c>
      <c r="F16" s="98">
        <f t="shared" si="1"/>
        <v>249258.48</v>
      </c>
    </row>
    <row r="17" spans="1:6" x14ac:dyDescent="0.2">
      <c r="A17" s="94" t="str">
        <f>'subitem 13'!$A$1</f>
        <v>1.13</v>
      </c>
      <c r="B17" s="92" t="str">
        <f>'subitem 13'!$B$2</f>
        <v>Impressor Offset em máquinas monocolores e bicolores</v>
      </c>
      <c r="C17" s="94">
        <f>VLOOKUP($A17,Bdados!$A:$C,3,0)</f>
        <v>5</v>
      </c>
      <c r="D17" s="99">
        <f>ROUND('subitem 13'!$D$93,2)</f>
        <v>10373.18</v>
      </c>
      <c r="E17" s="98">
        <f t="shared" si="0"/>
        <v>51865.9</v>
      </c>
      <c r="F17" s="98">
        <f t="shared" si="1"/>
        <v>622390.80000000005</v>
      </c>
    </row>
    <row r="18" spans="1:6" x14ac:dyDescent="0.2">
      <c r="A18" s="94" t="str">
        <f>'subitem 14'!$A$1</f>
        <v>1.14</v>
      </c>
      <c r="B18" s="92" t="str">
        <f>'subitem 14'!$B$2</f>
        <v>Impressor Offset em máquinas Policrômicas com reversão</v>
      </c>
      <c r="C18" s="94">
        <f>VLOOKUP($A18,Bdados!$A:$C,3,0)</f>
        <v>5</v>
      </c>
      <c r="D18" s="99">
        <f>ROUND('subitem 14'!$D$93,2)</f>
        <v>14665.09</v>
      </c>
      <c r="E18" s="98">
        <f t="shared" si="0"/>
        <v>73325.45</v>
      </c>
      <c r="F18" s="98">
        <f t="shared" si="1"/>
        <v>879905.4</v>
      </c>
    </row>
    <row r="19" spans="1:6" x14ac:dyDescent="0.2">
      <c r="A19" s="94" t="str">
        <f>'subitem 15'!$A$1</f>
        <v>1.15</v>
      </c>
      <c r="B19" s="92" t="str">
        <f>'subitem 15'!$B$2</f>
        <v>Impressor Offset em máquinas Policrômicas sem reversão</v>
      </c>
      <c r="C19" s="94">
        <f>VLOOKUP($A19,Bdados!$A:$C,3,0)</f>
        <v>4</v>
      </c>
      <c r="D19" s="99">
        <f>ROUND('subitem 15'!$D$93,2)</f>
        <v>12797.4</v>
      </c>
      <c r="E19" s="98">
        <f t="shared" si="0"/>
        <v>51189.599999999999</v>
      </c>
      <c r="F19" s="98">
        <f t="shared" si="1"/>
        <v>614275.19999999995</v>
      </c>
    </row>
    <row r="20" spans="1:6" x14ac:dyDescent="0.2">
      <c r="A20" s="94" t="str">
        <f>'subitem 16'!$A$1</f>
        <v>1.16</v>
      </c>
      <c r="B20" s="92" t="str">
        <f>'subitem 16'!$B$2</f>
        <v>Mecânico de Máquinas Gráficas</v>
      </c>
      <c r="C20" s="94">
        <f>VLOOKUP($A20,Bdados!$A:$C,3,0)</f>
        <v>6</v>
      </c>
      <c r="D20" s="99">
        <f>ROUND('subitem 16'!$D$93,2)</f>
        <v>15518.52</v>
      </c>
      <c r="E20" s="98">
        <f t="shared" si="0"/>
        <v>93111.12</v>
      </c>
      <c r="F20" s="98">
        <f t="shared" si="1"/>
        <v>1117333.44</v>
      </c>
    </row>
    <row r="21" spans="1:6" x14ac:dyDescent="0.2">
      <c r="A21" s="94" t="str">
        <f>'subitem 17'!$A$1</f>
        <v>1.17</v>
      </c>
      <c r="B21" s="92" t="str">
        <f>'subitem 17'!$B$2</f>
        <v>Operador de Acabamento</v>
      </c>
      <c r="C21" s="94">
        <f>VLOOKUP($A21,Bdados!$A:$C,3,0)</f>
        <v>38</v>
      </c>
      <c r="D21" s="99">
        <f>ROUND('subitem 17'!$D$93,2)</f>
        <v>10932.64</v>
      </c>
      <c r="E21" s="98">
        <f t="shared" si="0"/>
        <v>415440.32</v>
      </c>
      <c r="F21" s="98">
        <f t="shared" si="1"/>
        <v>4985283.84</v>
      </c>
    </row>
    <row r="22" spans="1:6" x14ac:dyDescent="0.2">
      <c r="A22" s="94" t="str">
        <f>'subitem 18'!$A$1</f>
        <v>1.18</v>
      </c>
      <c r="B22" s="92" t="str">
        <f>'subitem 18'!$B$2</f>
        <v>Operador de Pré-Impressão</v>
      </c>
      <c r="C22" s="94">
        <f>VLOOKUP($A22,Bdados!$A:$C,3,0)</f>
        <v>7</v>
      </c>
      <c r="D22" s="99">
        <f>ROUND('subitem 18'!$D$93,2)</f>
        <v>10488.92</v>
      </c>
      <c r="E22" s="98">
        <f t="shared" ref="E22:E27" si="2">ROUND(D22*C22,2)</f>
        <v>73422.44</v>
      </c>
      <c r="F22" s="98">
        <f t="shared" ref="F22:F27" si="3">ROUND(E22*12,2)</f>
        <v>881069.28</v>
      </c>
    </row>
    <row r="23" spans="1:6" x14ac:dyDescent="0.2">
      <c r="A23" s="94" t="str">
        <f>'subitem 19'!$A$1</f>
        <v>1.19</v>
      </c>
      <c r="B23" s="92" t="str">
        <f>'subitem 19'!$B$2</f>
        <v>Oçamentista Gráfico</v>
      </c>
      <c r="C23" s="94">
        <f>VLOOKUP($A23,Bdados!$A:$C,3,0)</f>
        <v>8</v>
      </c>
      <c r="D23" s="99">
        <f>ROUND('subitem 19'!$D$93,2)</f>
        <v>10488.92</v>
      </c>
      <c r="E23" s="98">
        <f t="shared" si="2"/>
        <v>83911.360000000001</v>
      </c>
      <c r="F23" s="98">
        <f t="shared" si="3"/>
        <v>1006936.32</v>
      </c>
    </row>
    <row r="24" spans="1:6" x14ac:dyDescent="0.2">
      <c r="A24" s="94" t="str">
        <f>'subitem 20'!$A$1</f>
        <v>1.20</v>
      </c>
      <c r="B24" s="92" t="str">
        <f>'subitem 20'!$B$2</f>
        <v>Preparador de Texto</v>
      </c>
      <c r="C24" s="94">
        <f>VLOOKUP($A24,Bdados!$A:$C,3,0)</f>
        <v>5</v>
      </c>
      <c r="D24" s="99">
        <f>ROUND('subitem 20'!$D$93,2)</f>
        <v>12167.24</v>
      </c>
      <c r="E24" s="98">
        <f t="shared" si="2"/>
        <v>60836.2</v>
      </c>
      <c r="F24" s="98">
        <f t="shared" si="3"/>
        <v>730034.4</v>
      </c>
    </row>
    <row r="25" spans="1:6" x14ac:dyDescent="0.2">
      <c r="A25" s="94" t="str">
        <f>'subitem 21'!$A$1</f>
        <v>1.21</v>
      </c>
      <c r="B25" s="92" t="str">
        <f>'subitem 21'!$B$2</f>
        <v>Programador Industrial</v>
      </c>
      <c r="C25" s="94">
        <f>VLOOKUP($A25,Bdados!$A:$C,3,0)</f>
        <v>12</v>
      </c>
      <c r="D25" s="99">
        <f>ROUND('subitem 21'!$D$93,2)</f>
        <v>10302.469999999999</v>
      </c>
      <c r="E25" s="98">
        <f t="shared" si="2"/>
        <v>123629.64</v>
      </c>
      <c r="F25" s="98">
        <f t="shared" si="3"/>
        <v>1483555.68</v>
      </c>
    </row>
    <row r="26" spans="1:6" x14ac:dyDescent="0.2">
      <c r="A26" s="94" t="str">
        <f>'subitem 22'!$A$1</f>
        <v>1.22</v>
      </c>
      <c r="B26" s="92" t="str">
        <f>'subitem 22'!$B$2</f>
        <v>Técnico em Programação Visual Gráfica</v>
      </c>
      <c r="C26" s="94">
        <f>VLOOKUP($A26,Bdados!$A:$C,3,0)</f>
        <v>13</v>
      </c>
      <c r="D26" s="99">
        <f>ROUND('subitem 22'!$D$93,2)</f>
        <v>12167.24</v>
      </c>
      <c r="E26" s="98">
        <f t="shared" si="2"/>
        <v>158174.12</v>
      </c>
      <c r="F26" s="98">
        <f t="shared" si="3"/>
        <v>1898089.44</v>
      </c>
    </row>
    <row r="27" spans="1:6" x14ac:dyDescent="0.2">
      <c r="A27" s="94" t="str">
        <f>'subitem 23'!$A$1</f>
        <v>1.23</v>
      </c>
      <c r="B27" s="92" t="str">
        <f>'subitem 23'!$B$2</f>
        <v>Vendedor Gráfico</v>
      </c>
      <c r="C27" s="94">
        <f>VLOOKUP($A27,Bdados!$A:$C,3,0)</f>
        <v>4</v>
      </c>
      <c r="D27" s="99">
        <f>ROUND('subitem 23'!$D$93,2)</f>
        <v>9743.02</v>
      </c>
      <c r="E27" s="98">
        <f t="shared" si="2"/>
        <v>38972.080000000002</v>
      </c>
      <c r="F27" s="98">
        <f t="shared" si="3"/>
        <v>467664.96</v>
      </c>
    </row>
    <row r="28" spans="1:6" ht="18" customHeight="1" x14ac:dyDescent="0.25">
      <c r="A28" s="116">
        <v>1</v>
      </c>
      <c r="B28" s="117" t="s">
        <v>139</v>
      </c>
      <c r="C28" s="93">
        <f>SUM(C5:C27)</f>
        <v>172</v>
      </c>
      <c r="D28" s="90"/>
      <c r="E28" s="89">
        <f>SUM(E5:E27)</f>
        <v>1833110.5899999999</v>
      </c>
      <c r="F28" s="89">
        <f>SUM(F5:F27)</f>
        <v>21997327.079999998</v>
      </c>
    </row>
    <row r="29" spans="1:6" ht="20.25" customHeight="1" x14ac:dyDescent="0.25">
      <c r="A29" s="120" t="s">
        <v>178</v>
      </c>
      <c r="B29" s="121"/>
      <c r="C29" s="118"/>
      <c r="D29" s="119"/>
      <c r="E29" s="110">
        <f>SUM(E28:E28)</f>
        <v>1833110.5899999999</v>
      </c>
      <c r="F29" s="110">
        <f>SUM(F28:F28)</f>
        <v>21997327.079999998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B112BA-F3FF-45CF-B345-C540F4C54FB9}">
  <dimension ref="A1:Q29"/>
  <sheetViews>
    <sheetView tabSelected="1" view="pageBreakPreview" topLeftCell="B1" zoomScale="60" zoomScaleNormal="100" workbookViewId="0">
      <selection activeCell="H28" sqref="H28"/>
    </sheetView>
  </sheetViews>
  <sheetFormatPr defaultRowHeight="12.75" x14ac:dyDescent="0.2"/>
  <cols>
    <col min="1" max="1" width="5.7109375" customWidth="1"/>
    <col min="2" max="2" width="54.140625" bestFit="1" customWidth="1"/>
    <col min="3" max="3" width="12" bestFit="1" customWidth="1"/>
    <col min="4" max="4" width="70" customWidth="1"/>
    <col min="5" max="5" width="19.5703125" customWidth="1"/>
    <col min="6" max="6" width="9.28515625" customWidth="1"/>
    <col min="7" max="7" width="22.28515625" style="106" customWidth="1"/>
    <col min="8" max="8" width="23.28515625" customWidth="1"/>
    <col min="9" max="9" width="14" customWidth="1"/>
    <col min="10" max="10" width="12.140625" customWidth="1"/>
    <col min="11" max="11" width="11.5703125" customWidth="1"/>
    <col min="12" max="12" width="9.28515625" customWidth="1"/>
    <col min="13" max="13" width="10.5703125" customWidth="1"/>
    <col min="14" max="14" width="10.140625" bestFit="1" customWidth="1"/>
    <col min="15" max="15" width="11.28515625" bestFit="1" customWidth="1"/>
    <col min="16" max="16" width="10.28515625" bestFit="1" customWidth="1"/>
    <col min="17" max="17" width="11.28515625" bestFit="1" customWidth="1"/>
    <col min="21" max="21" width="10" bestFit="1" customWidth="1"/>
  </cols>
  <sheetData>
    <row r="1" spans="1:17" ht="38.25" x14ac:dyDescent="0.2">
      <c r="H1" s="96" t="s">
        <v>180</v>
      </c>
      <c r="M1" s="105" t="s">
        <v>128</v>
      </c>
      <c r="N1">
        <v>48.17</v>
      </c>
    </row>
    <row r="2" spans="1:17" x14ac:dyDescent="0.2">
      <c r="H2" s="106">
        <v>1621</v>
      </c>
      <c r="M2" s="105"/>
      <c r="N2" s="106"/>
    </row>
    <row r="3" spans="1:17" x14ac:dyDescent="0.2">
      <c r="G3" s="113" t="s">
        <v>101</v>
      </c>
      <c r="H3" s="104"/>
      <c r="I3" s="104"/>
      <c r="J3" s="104"/>
      <c r="M3" s="106">
        <v>15</v>
      </c>
      <c r="O3" s="115" t="s">
        <v>145</v>
      </c>
      <c r="P3" s="115" t="s">
        <v>144</v>
      </c>
    </row>
    <row r="4" spans="1:17" s="115" customFormat="1" ht="53.25" customHeight="1" x14ac:dyDescent="0.2">
      <c r="A4" s="115" t="s">
        <v>97</v>
      </c>
      <c r="B4" s="115" t="s">
        <v>94</v>
      </c>
      <c r="C4" s="114" t="s">
        <v>99</v>
      </c>
      <c r="D4" s="122" t="s">
        <v>1</v>
      </c>
      <c r="E4" s="123" t="s">
        <v>103</v>
      </c>
      <c r="F4" s="115" t="s">
        <v>100</v>
      </c>
      <c r="G4" s="124" t="s">
        <v>102</v>
      </c>
      <c r="H4" s="115" t="s">
        <v>175</v>
      </c>
      <c r="I4" s="123" t="s">
        <v>147</v>
      </c>
      <c r="J4" s="115" t="s">
        <v>109</v>
      </c>
      <c r="K4" s="115" t="s">
        <v>104</v>
      </c>
      <c r="L4" s="115" t="s">
        <v>107</v>
      </c>
      <c r="M4" s="115" t="s">
        <v>105</v>
      </c>
      <c r="N4" s="115" t="s">
        <v>106</v>
      </c>
      <c r="O4" s="124">
        <v>0</v>
      </c>
      <c r="P4" s="124">
        <v>0</v>
      </c>
      <c r="Q4" s="125"/>
    </row>
    <row r="5" spans="1:17" ht="14.25" customHeight="1" x14ac:dyDescent="0.2">
      <c r="A5" s="111" t="s">
        <v>113</v>
      </c>
      <c r="B5" t="s">
        <v>151</v>
      </c>
      <c r="C5">
        <v>5</v>
      </c>
      <c r="D5" s="91" t="s">
        <v>173</v>
      </c>
      <c r="E5" s="91" t="s">
        <v>174</v>
      </c>
      <c r="F5" s="103">
        <v>3000</v>
      </c>
      <c r="G5" s="112">
        <f>ROUND(30%*F5,2)</f>
        <v>900</v>
      </c>
      <c r="H5" s="112"/>
      <c r="I5" s="106"/>
      <c r="K5" s="107">
        <v>0</v>
      </c>
      <c r="L5" s="108">
        <v>22</v>
      </c>
      <c r="M5" s="109">
        <f>IF($L5*M$3-6%*F5&lt;0,0,$L5*15-6%*F5)</f>
        <v>150</v>
      </c>
      <c r="N5" s="106">
        <f>ROUND(L5*N$1,2)</f>
        <v>1059.74</v>
      </c>
      <c r="O5" s="143">
        <f>$O$4/30/$C$26</f>
        <v>0</v>
      </c>
      <c r="P5" s="144">
        <v>25.23</v>
      </c>
    </row>
    <row r="6" spans="1:17" ht="14.25" customHeight="1" x14ac:dyDescent="0.2">
      <c r="A6" s="111" t="s">
        <v>114</v>
      </c>
      <c r="B6" t="s">
        <v>152</v>
      </c>
      <c r="C6">
        <v>6</v>
      </c>
      <c r="D6" s="91" t="s">
        <v>173</v>
      </c>
      <c r="E6" s="91" t="s">
        <v>174</v>
      </c>
      <c r="F6" s="103">
        <v>3000</v>
      </c>
      <c r="G6" s="112"/>
      <c r="H6" s="112">
        <f>$H$2*0.2</f>
        <v>324.20000000000005</v>
      </c>
      <c r="I6" s="106"/>
      <c r="K6" s="107">
        <v>0</v>
      </c>
      <c r="L6" s="108">
        <v>22</v>
      </c>
      <c r="M6" s="109">
        <f t="shared" ref="M6:M27" si="0">IF($L6*M$3-6%*F6&lt;0,0,$L6*15-6%*F6)</f>
        <v>150</v>
      </c>
      <c r="N6" s="106">
        <f>ROUND(L6*N$1,2)</f>
        <v>1059.74</v>
      </c>
      <c r="O6" s="143"/>
      <c r="P6" s="144"/>
    </row>
    <row r="7" spans="1:17" ht="14.25" customHeight="1" x14ac:dyDescent="0.2">
      <c r="A7" s="111" t="s">
        <v>115</v>
      </c>
      <c r="B7" t="s">
        <v>153</v>
      </c>
      <c r="C7">
        <v>26</v>
      </c>
      <c r="D7" s="91" t="s">
        <v>173</v>
      </c>
      <c r="E7" s="91" t="s">
        <v>174</v>
      </c>
      <c r="F7" s="103">
        <v>3000</v>
      </c>
      <c r="G7" s="112"/>
      <c r="H7" s="112">
        <f>$H$2*0.2</f>
        <v>324.20000000000005</v>
      </c>
      <c r="I7" s="106"/>
      <c r="K7" s="107">
        <v>0</v>
      </c>
      <c r="L7" s="108">
        <v>22</v>
      </c>
      <c r="M7" s="109">
        <f t="shared" si="0"/>
        <v>150</v>
      </c>
      <c r="N7" s="106">
        <f>ROUND(L7*N$1,2)</f>
        <v>1059.74</v>
      </c>
      <c r="O7" s="143"/>
      <c r="P7" s="144"/>
    </row>
    <row r="8" spans="1:17" ht="14.25" customHeight="1" x14ac:dyDescent="0.2">
      <c r="A8" s="111" t="s">
        <v>116</v>
      </c>
      <c r="B8" s="91" t="s">
        <v>154</v>
      </c>
      <c r="C8">
        <v>10</v>
      </c>
      <c r="D8" s="91" t="s">
        <v>173</v>
      </c>
      <c r="E8" s="91" t="s">
        <v>174</v>
      </c>
      <c r="F8" s="103">
        <v>3300</v>
      </c>
      <c r="G8" s="112"/>
      <c r="H8" s="112"/>
      <c r="I8" s="106"/>
      <c r="K8" s="107">
        <v>0</v>
      </c>
      <c r="L8" s="108">
        <v>22</v>
      </c>
      <c r="M8" s="109">
        <f>IF($L8*M$3-1%*F8&lt;0,0,$L8*15-1%*F8)</f>
        <v>297</v>
      </c>
      <c r="N8" s="106">
        <f t="shared" ref="N8:N11" si="1">ROUND(L8*N$1,2)</f>
        <v>1059.74</v>
      </c>
      <c r="O8" s="143"/>
      <c r="P8" s="144"/>
    </row>
    <row r="9" spans="1:17" ht="14.25" customHeight="1" x14ac:dyDescent="0.2">
      <c r="A9" s="111" t="s">
        <v>117</v>
      </c>
      <c r="B9" s="91" t="s">
        <v>155</v>
      </c>
      <c r="C9">
        <v>2</v>
      </c>
      <c r="D9" s="91" t="s">
        <v>173</v>
      </c>
      <c r="E9" s="91" t="s">
        <v>174</v>
      </c>
      <c r="F9" s="103">
        <v>6400</v>
      </c>
      <c r="G9" s="112"/>
      <c r="H9" s="112"/>
      <c r="I9" s="106"/>
      <c r="K9" s="107">
        <v>0</v>
      </c>
      <c r="L9" s="108">
        <v>22</v>
      </c>
      <c r="M9" s="109">
        <f t="shared" si="0"/>
        <v>0</v>
      </c>
      <c r="N9" s="106">
        <f t="shared" si="1"/>
        <v>1059.74</v>
      </c>
      <c r="O9" s="143"/>
      <c r="P9" s="144"/>
    </row>
    <row r="10" spans="1:17" ht="14.25" customHeight="1" x14ac:dyDescent="0.2">
      <c r="A10" s="111" t="s">
        <v>118</v>
      </c>
      <c r="B10" s="91" t="s">
        <v>156</v>
      </c>
      <c r="C10">
        <v>1</v>
      </c>
      <c r="D10" s="91" t="s">
        <v>173</v>
      </c>
      <c r="E10" s="91" t="s">
        <v>174</v>
      </c>
      <c r="F10" s="103">
        <v>6900</v>
      </c>
      <c r="G10" s="112"/>
      <c r="H10" s="112">
        <f t="shared" ref="H10:H12" si="2">$H$2*0.2</f>
        <v>324.20000000000005</v>
      </c>
      <c r="I10" s="106"/>
      <c r="K10" s="107">
        <v>0</v>
      </c>
      <c r="L10" s="108">
        <v>22</v>
      </c>
      <c r="M10" s="109">
        <f t="shared" si="0"/>
        <v>0</v>
      </c>
      <c r="N10" s="106">
        <f t="shared" si="1"/>
        <v>1059.74</v>
      </c>
      <c r="O10" s="143"/>
      <c r="P10" s="144"/>
    </row>
    <row r="11" spans="1:17" s="136" customFormat="1" ht="14.25" customHeight="1" x14ac:dyDescent="0.2">
      <c r="A11" s="134" t="s">
        <v>119</v>
      </c>
      <c r="B11" s="135" t="s">
        <v>157</v>
      </c>
      <c r="C11" s="136">
        <v>1</v>
      </c>
      <c r="D11" s="135" t="s">
        <v>173</v>
      </c>
      <c r="E11" s="135" t="s">
        <v>174</v>
      </c>
      <c r="F11" s="137">
        <v>6900</v>
      </c>
      <c r="G11" s="138"/>
      <c r="H11" s="138"/>
      <c r="I11" s="139"/>
      <c r="K11" s="140">
        <v>0</v>
      </c>
      <c r="L11" s="141">
        <v>22</v>
      </c>
      <c r="M11" s="142">
        <f t="shared" si="0"/>
        <v>0</v>
      </c>
      <c r="N11" s="139">
        <f t="shared" si="1"/>
        <v>1059.74</v>
      </c>
      <c r="O11" s="143"/>
      <c r="P11" s="144"/>
    </row>
    <row r="12" spans="1:17" ht="14.25" customHeight="1" x14ac:dyDescent="0.2">
      <c r="A12" s="111" t="s">
        <v>120</v>
      </c>
      <c r="B12" s="91" t="s">
        <v>158</v>
      </c>
      <c r="C12">
        <v>1</v>
      </c>
      <c r="D12" s="91" t="s">
        <v>173</v>
      </c>
      <c r="E12" s="91" t="s">
        <v>174</v>
      </c>
      <c r="F12" s="103">
        <v>6900</v>
      </c>
      <c r="G12" s="112"/>
      <c r="H12" s="112">
        <f t="shared" si="2"/>
        <v>324.20000000000005</v>
      </c>
      <c r="I12" s="106"/>
      <c r="K12" s="107">
        <v>0</v>
      </c>
      <c r="L12" s="108">
        <v>22</v>
      </c>
      <c r="M12" s="109">
        <f t="shared" si="0"/>
        <v>0</v>
      </c>
      <c r="N12" s="106">
        <f t="shared" ref="N12:N18" si="3">ROUND($L12*$N$1,2)</f>
        <v>1059.74</v>
      </c>
      <c r="O12" s="143"/>
      <c r="P12" s="144"/>
    </row>
    <row r="13" spans="1:17" ht="14.25" customHeight="1" x14ac:dyDescent="0.2">
      <c r="A13" s="111" t="s">
        <v>121</v>
      </c>
      <c r="B13" s="91" t="s">
        <v>159</v>
      </c>
      <c r="C13">
        <v>1</v>
      </c>
      <c r="D13" s="91" t="s">
        <v>173</v>
      </c>
      <c r="E13" s="91" t="s">
        <v>174</v>
      </c>
      <c r="F13" s="103">
        <v>6900</v>
      </c>
      <c r="G13" s="112"/>
      <c r="H13" s="112"/>
      <c r="I13" s="106"/>
      <c r="K13" s="107">
        <v>0</v>
      </c>
      <c r="L13" s="108">
        <v>22</v>
      </c>
      <c r="M13" s="109">
        <f t="shared" si="0"/>
        <v>0</v>
      </c>
      <c r="N13" s="106">
        <f t="shared" si="3"/>
        <v>1059.74</v>
      </c>
      <c r="O13" s="143"/>
      <c r="P13" s="144"/>
    </row>
    <row r="14" spans="1:17" ht="14.25" customHeight="1" x14ac:dyDescent="0.2">
      <c r="A14" s="111" t="s">
        <v>122</v>
      </c>
      <c r="B14" s="91" t="s">
        <v>160</v>
      </c>
      <c r="C14">
        <v>4</v>
      </c>
      <c r="D14" s="91" t="s">
        <v>173</v>
      </c>
      <c r="E14" s="91" t="s">
        <v>174</v>
      </c>
      <c r="F14" s="103">
        <v>6900</v>
      </c>
      <c r="G14" s="112"/>
      <c r="H14" s="112"/>
      <c r="I14" s="106"/>
      <c r="K14" s="107">
        <v>0</v>
      </c>
      <c r="L14" s="108">
        <v>22</v>
      </c>
      <c r="M14" s="109">
        <f t="shared" si="0"/>
        <v>0</v>
      </c>
      <c r="N14" s="106">
        <f t="shared" si="3"/>
        <v>1059.74</v>
      </c>
      <c r="O14" s="143"/>
      <c r="P14" s="144"/>
    </row>
    <row r="15" spans="1:17" s="130" customFormat="1" ht="14.25" customHeight="1" x14ac:dyDescent="0.2">
      <c r="A15" s="111" t="s">
        <v>123</v>
      </c>
      <c r="B15" s="91" t="s">
        <v>161</v>
      </c>
      <c r="C15">
        <v>6</v>
      </c>
      <c r="D15" s="91" t="s">
        <v>173</v>
      </c>
      <c r="E15" s="91" t="s">
        <v>174</v>
      </c>
      <c r="F15" s="103">
        <v>3300</v>
      </c>
      <c r="G15" s="112"/>
      <c r="H15" s="112"/>
      <c r="I15" s="106"/>
      <c r="J15"/>
      <c r="K15" s="107">
        <v>0</v>
      </c>
      <c r="L15" s="108">
        <v>22</v>
      </c>
      <c r="M15" s="109">
        <f>IF($L15*M$3-1%*F15&lt;0,0,$L15*15-1%*F15)</f>
        <v>297</v>
      </c>
      <c r="N15" s="106">
        <f t="shared" si="3"/>
        <v>1059.74</v>
      </c>
      <c r="O15" s="143"/>
      <c r="P15" s="144"/>
    </row>
    <row r="16" spans="1:17" s="130" customFormat="1" ht="14.25" customHeight="1" x14ac:dyDescent="0.2">
      <c r="A16" s="111" t="s">
        <v>124</v>
      </c>
      <c r="B16" s="91" t="s">
        <v>179</v>
      </c>
      <c r="C16">
        <v>2</v>
      </c>
      <c r="D16" s="91" t="s">
        <v>173</v>
      </c>
      <c r="E16" s="91" t="s">
        <v>174</v>
      </c>
      <c r="F16" s="103">
        <v>4500</v>
      </c>
      <c r="G16" s="112"/>
      <c r="H16" s="112"/>
      <c r="I16" s="106"/>
      <c r="J16"/>
      <c r="K16" s="107">
        <v>0</v>
      </c>
      <c r="L16" s="108">
        <v>22</v>
      </c>
      <c r="M16" s="109">
        <f t="shared" si="0"/>
        <v>60</v>
      </c>
      <c r="N16" s="106">
        <f t="shared" si="3"/>
        <v>1059.74</v>
      </c>
      <c r="O16" s="143"/>
      <c r="P16" s="144"/>
    </row>
    <row r="17" spans="1:16" ht="14.25" customHeight="1" x14ac:dyDescent="0.2">
      <c r="A17" s="111" t="s">
        <v>125</v>
      </c>
      <c r="B17" s="91" t="s">
        <v>162</v>
      </c>
      <c r="C17">
        <v>5</v>
      </c>
      <c r="D17" s="91" t="s">
        <v>173</v>
      </c>
      <c r="E17" s="91" t="s">
        <v>174</v>
      </c>
      <c r="F17" s="103">
        <v>4200</v>
      </c>
      <c r="G17" s="112"/>
      <c r="H17" s="112">
        <f t="shared" ref="H17:H21" si="4">$H$2*0.2</f>
        <v>324.20000000000005</v>
      </c>
      <c r="I17" s="106"/>
      <c r="K17" s="107">
        <v>0</v>
      </c>
      <c r="L17" s="108">
        <v>22</v>
      </c>
      <c r="M17" s="109">
        <f t="shared" si="0"/>
        <v>78</v>
      </c>
      <c r="N17" s="106">
        <f t="shared" si="3"/>
        <v>1059.74</v>
      </c>
      <c r="O17" s="143"/>
      <c r="P17" s="144"/>
    </row>
    <row r="18" spans="1:16" ht="14.25" customHeight="1" x14ac:dyDescent="0.2">
      <c r="A18" s="111" t="s">
        <v>126</v>
      </c>
      <c r="B18" s="91" t="s">
        <v>163</v>
      </c>
      <c r="C18">
        <v>5</v>
      </c>
      <c r="D18" s="91" t="s">
        <v>173</v>
      </c>
      <c r="E18" s="91" t="s">
        <v>174</v>
      </c>
      <c r="F18" s="103">
        <v>6400</v>
      </c>
      <c r="G18" s="112"/>
      <c r="H18" s="112">
        <f t="shared" si="4"/>
        <v>324.20000000000005</v>
      </c>
      <c r="I18" s="106"/>
      <c r="K18" s="107">
        <v>0</v>
      </c>
      <c r="L18" s="108">
        <v>22</v>
      </c>
      <c r="M18" s="109">
        <f t="shared" si="0"/>
        <v>0</v>
      </c>
      <c r="N18" s="106">
        <f t="shared" si="3"/>
        <v>1059.74</v>
      </c>
      <c r="O18" s="143"/>
      <c r="P18" s="144"/>
    </row>
    <row r="19" spans="1:16" ht="14.25" customHeight="1" x14ac:dyDescent="0.2">
      <c r="A19" s="111" t="s">
        <v>127</v>
      </c>
      <c r="B19" s="91" t="s">
        <v>164</v>
      </c>
      <c r="C19" s="126">
        <v>4</v>
      </c>
      <c r="D19" s="91" t="s">
        <v>173</v>
      </c>
      <c r="E19" s="91" t="s">
        <v>174</v>
      </c>
      <c r="F19" s="127">
        <v>5500</v>
      </c>
      <c r="G19" s="128"/>
      <c r="H19" s="112">
        <f t="shared" si="4"/>
        <v>324.20000000000005</v>
      </c>
      <c r="I19" s="129"/>
      <c r="J19" s="126"/>
      <c r="K19" s="107">
        <v>0</v>
      </c>
      <c r="L19" s="108">
        <v>22</v>
      </c>
      <c r="M19" s="109">
        <f t="shared" si="0"/>
        <v>0</v>
      </c>
      <c r="N19" s="129">
        <f>ROUND($L19*$N$1,2)</f>
        <v>1059.74</v>
      </c>
      <c r="O19" s="143"/>
      <c r="P19" s="144"/>
    </row>
    <row r="20" spans="1:16" ht="14.25" customHeight="1" x14ac:dyDescent="0.2">
      <c r="A20" s="111" t="s">
        <v>136</v>
      </c>
      <c r="B20" s="126" t="s">
        <v>165</v>
      </c>
      <c r="C20" s="126">
        <v>6</v>
      </c>
      <c r="D20" s="91" t="s">
        <v>173</v>
      </c>
      <c r="E20" s="91" t="s">
        <v>174</v>
      </c>
      <c r="F20" s="127">
        <v>6900</v>
      </c>
      <c r="G20" s="128"/>
      <c r="H20" s="112">
        <f t="shared" si="4"/>
        <v>324.20000000000005</v>
      </c>
      <c r="I20" s="129"/>
      <c r="J20" s="126"/>
      <c r="K20" s="107">
        <v>0</v>
      </c>
      <c r="L20" s="108">
        <v>22</v>
      </c>
      <c r="M20" s="109">
        <f t="shared" si="0"/>
        <v>0</v>
      </c>
      <c r="N20" s="129">
        <f>ROUND($L20*$N$1,2)</f>
        <v>1059.74</v>
      </c>
      <c r="O20" s="143"/>
      <c r="P20" s="144"/>
    </row>
    <row r="21" spans="1:16" s="130" customFormat="1" ht="14.25" customHeight="1" x14ac:dyDescent="0.2">
      <c r="A21" s="111" t="s">
        <v>137</v>
      </c>
      <c r="B21" s="91" t="s">
        <v>166</v>
      </c>
      <c r="C21">
        <v>38</v>
      </c>
      <c r="D21" s="91" t="s">
        <v>173</v>
      </c>
      <c r="E21" s="91" t="s">
        <v>174</v>
      </c>
      <c r="F21" s="103">
        <v>4500</v>
      </c>
      <c r="G21" s="112"/>
      <c r="H21" s="112">
        <f t="shared" si="4"/>
        <v>324.20000000000005</v>
      </c>
      <c r="I21" s="106"/>
      <c r="J21"/>
      <c r="K21" s="107">
        <v>0</v>
      </c>
      <c r="L21" s="108">
        <v>22</v>
      </c>
      <c r="M21" s="109">
        <f t="shared" si="0"/>
        <v>60</v>
      </c>
      <c r="N21" s="106">
        <f>ROUND($L21*$N$1,2)</f>
        <v>1059.74</v>
      </c>
      <c r="O21" s="143"/>
      <c r="P21" s="144"/>
    </row>
    <row r="22" spans="1:16" s="130" customFormat="1" ht="14.25" customHeight="1" x14ac:dyDescent="0.2">
      <c r="A22" s="111" t="s">
        <v>138</v>
      </c>
      <c r="B22" s="91" t="s">
        <v>167</v>
      </c>
      <c r="C22">
        <v>7</v>
      </c>
      <c r="D22" s="91" t="s">
        <v>173</v>
      </c>
      <c r="E22" s="91" t="s">
        <v>174</v>
      </c>
      <c r="F22" s="103">
        <v>4600</v>
      </c>
      <c r="G22" s="112"/>
      <c r="H22" s="112"/>
      <c r="I22" s="106"/>
      <c r="J22"/>
      <c r="K22" s="107">
        <v>0</v>
      </c>
      <c r="L22" s="108">
        <v>22</v>
      </c>
      <c r="M22" s="109">
        <f t="shared" si="0"/>
        <v>54</v>
      </c>
      <c r="N22" s="106">
        <f t="shared" ref="N22:N27" si="5">ROUND($L22*$N$1,2)</f>
        <v>1059.74</v>
      </c>
      <c r="O22" s="143"/>
      <c r="P22" s="144"/>
    </row>
    <row r="23" spans="1:16" x14ac:dyDescent="0.2">
      <c r="A23" s="111" t="s">
        <v>140</v>
      </c>
      <c r="B23" s="91" t="s">
        <v>168</v>
      </c>
      <c r="C23">
        <v>8</v>
      </c>
      <c r="D23" s="91" t="s">
        <v>173</v>
      </c>
      <c r="E23" s="91" t="s">
        <v>174</v>
      </c>
      <c r="F23" s="103">
        <v>4600</v>
      </c>
      <c r="H23" s="112"/>
      <c r="I23" s="106"/>
      <c r="K23" s="107">
        <v>0</v>
      </c>
      <c r="L23" s="108">
        <v>22</v>
      </c>
      <c r="M23" s="109">
        <f t="shared" si="0"/>
        <v>54</v>
      </c>
      <c r="N23" s="106">
        <f t="shared" si="5"/>
        <v>1059.74</v>
      </c>
      <c r="O23" s="143"/>
      <c r="P23" s="144"/>
    </row>
    <row r="24" spans="1:16" x14ac:dyDescent="0.2">
      <c r="A24" s="111" t="s">
        <v>141</v>
      </c>
      <c r="B24" s="91" t="s">
        <v>169</v>
      </c>
      <c r="C24">
        <v>5</v>
      </c>
      <c r="D24" s="91" t="s">
        <v>173</v>
      </c>
      <c r="E24" s="91" t="s">
        <v>174</v>
      </c>
      <c r="F24" s="103">
        <v>5500</v>
      </c>
      <c r="H24" s="112"/>
      <c r="I24" s="106"/>
      <c r="K24" s="107">
        <v>0</v>
      </c>
      <c r="L24" s="108">
        <v>22</v>
      </c>
      <c r="M24" s="109">
        <f t="shared" si="0"/>
        <v>0</v>
      </c>
      <c r="N24" s="106">
        <f t="shared" si="5"/>
        <v>1059.74</v>
      </c>
      <c r="O24" s="143"/>
      <c r="P24" s="144"/>
    </row>
    <row r="25" spans="1:16" x14ac:dyDescent="0.2">
      <c r="A25" s="111" t="s">
        <v>148</v>
      </c>
      <c r="B25" s="91" t="s">
        <v>170</v>
      </c>
      <c r="C25">
        <v>12</v>
      </c>
      <c r="D25" s="91" t="s">
        <v>173</v>
      </c>
      <c r="E25" s="91" t="s">
        <v>174</v>
      </c>
      <c r="F25" s="103">
        <v>4500</v>
      </c>
      <c r="H25" s="112"/>
      <c r="I25" s="106"/>
      <c r="K25" s="107">
        <v>0</v>
      </c>
      <c r="L25" s="108">
        <v>22</v>
      </c>
      <c r="M25" s="109">
        <f t="shared" si="0"/>
        <v>60</v>
      </c>
      <c r="N25" s="106">
        <f t="shared" si="5"/>
        <v>1059.74</v>
      </c>
      <c r="O25" s="143"/>
      <c r="P25" s="144"/>
    </row>
    <row r="26" spans="1:16" x14ac:dyDescent="0.2">
      <c r="A26" s="111" t="s">
        <v>149</v>
      </c>
      <c r="B26" s="91" t="s">
        <v>171</v>
      </c>
      <c r="C26">
        <v>13</v>
      </c>
      <c r="D26" s="91" t="s">
        <v>173</v>
      </c>
      <c r="E26" s="91" t="s">
        <v>174</v>
      </c>
      <c r="F26" s="103">
        <v>5500</v>
      </c>
      <c r="H26" s="112"/>
      <c r="K26" s="107">
        <v>0</v>
      </c>
      <c r="L26" s="108">
        <v>22</v>
      </c>
      <c r="M26" s="109">
        <f t="shared" si="0"/>
        <v>0</v>
      </c>
      <c r="N26" s="106">
        <f t="shared" si="5"/>
        <v>1059.74</v>
      </c>
      <c r="O26" s="143"/>
      <c r="P26" s="144"/>
    </row>
    <row r="27" spans="1:16" x14ac:dyDescent="0.2">
      <c r="A27" s="111" t="s">
        <v>150</v>
      </c>
      <c r="B27" s="91" t="s">
        <v>172</v>
      </c>
      <c r="C27">
        <v>4</v>
      </c>
      <c r="D27" s="91" t="s">
        <v>173</v>
      </c>
      <c r="E27" s="91" t="s">
        <v>174</v>
      </c>
      <c r="F27" s="103">
        <v>4200</v>
      </c>
      <c r="H27" s="112"/>
      <c r="K27" s="107">
        <v>0</v>
      </c>
      <c r="L27" s="108">
        <v>22</v>
      </c>
      <c r="M27" s="109">
        <f t="shared" si="0"/>
        <v>78</v>
      </c>
      <c r="N27" s="106">
        <f t="shared" si="5"/>
        <v>1059.74</v>
      </c>
      <c r="O27" s="143"/>
      <c r="P27" s="144"/>
    </row>
    <row r="29" spans="1:16" s="115" customFormat="1" x14ac:dyDescent="0.2">
      <c r="B29" s="115" t="s">
        <v>45</v>
      </c>
      <c r="C29" s="115">
        <f>SUM(C5:C28)</f>
        <v>172</v>
      </c>
      <c r="G29" s="124"/>
    </row>
  </sheetData>
  <mergeCells count="2">
    <mergeCell ref="O5:O27"/>
    <mergeCell ref="P5:P27"/>
  </mergeCells>
  <phoneticPr fontId="24" type="noConversion"/>
  <pageMargins left="0.511811024" right="0.511811024" top="0.78740157499999996" bottom="0.78740157499999996" header="0.31496062000000002" footer="0.31496062000000002"/>
  <pageSetup paperSize="9" scale="3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F0E9F9-9603-412A-9E90-80985F66F07B}">
  <sheetPr>
    <tabColor theme="3" tint="0.59999389629810485"/>
    <pageSetUpPr fitToPage="1"/>
  </sheetPr>
  <dimension ref="A1:H95"/>
  <sheetViews>
    <sheetView tabSelected="1" view="pageBreakPreview" topLeftCell="A52" zoomScale="60" zoomScaleNormal="100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113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Almoxarife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3000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  30% sobre o salário base</v>
      </c>
      <c r="C8" s="18"/>
      <c r="D8" s="4">
        <f>VLOOKUP($A$1,Bdados!$A:$N,7,0)</f>
        <v>900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3900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150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1248.0899999999999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143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390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58.5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39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7.8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97.5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312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117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23.4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1045.2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325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54.6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379.6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1.44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0.39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1.83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32.5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2.6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68.25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18.29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149.07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270.70999999999998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108.33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21.67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0.54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10.83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1.63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143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38.32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181.32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1045.2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379.6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1.83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270.70999999999998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181.32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1878.66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7051.98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317.33999999999997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331.62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1571.71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153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704.72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463.63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250.36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2220.67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9272.66</v>
      </c>
      <c r="G93" s="27"/>
    </row>
    <row r="95" spans="1:7" x14ac:dyDescent="0.2">
      <c r="D95" s="51"/>
    </row>
  </sheetData>
  <mergeCells count="20">
    <mergeCell ref="B1:D1"/>
    <mergeCell ref="A79:B79"/>
    <mergeCell ref="A43:B43"/>
    <mergeCell ref="A6:B6"/>
    <mergeCell ref="A7:A15"/>
    <mergeCell ref="A16:B16"/>
    <mergeCell ref="A17:A24"/>
    <mergeCell ref="A25:B25"/>
    <mergeCell ref="A27:A31"/>
    <mergeCell ref="A32:B32"/>
    <mergeCell ref="A33:B33"/>
    <mergeCell ref="A84:A85"/>
    <mergeCell ref="A34:A42"/>
    <mergeCell ref="A44:A47"/>
    <mergeCell ref="A48:B48"/>
    <mergeCell ref="A52:B52"/>
    <mergeCell ref="A53:A58"/>
    <mergeCell ref="A59:B59"/>
    <mergeCell ref="A60:A68"/>
    <mergeCell ref="A69:B69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99438-99B2-47DC-B9D5-495F80A97C6A}">
  <sheetPr>
    <tabColor theme="3" tint="0.59999389629810485"/>
    <pageSetUpPr fitToPage="1"/>
  </sheetPr>
  <dimension ref="A1:H95"/>
  <sheetViews>
    <sheetView tabSelected="1" view="pageBreakPreview" topLeftCell="A46" zoomScale="60" zoomScaleNormal="100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114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Auxiliar de Impressão Offset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3000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3324.2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150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1248.0899999999999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332.42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49.863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33.241999999999997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6.6483999999999996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83.11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265.94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99.73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19.95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890.9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277.02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46.54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323.56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1.23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0.33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1.56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27.7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2.2200000000000002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58.17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15.59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127.06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230.74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92.34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18.47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0.46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9.23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1.39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121.89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32.67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154.56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890.9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323.56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1.56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230.74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154.56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1601.32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6198.84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278.95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291.5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1381.57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134.49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619.47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407.54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220.07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1952.02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8150.86</v>
      </c>
      <c r="G93" s="27"/>
    </row>
    <row r="95" spans="1:7" x14ac:dyDescent="0.2">
      <c r="D95" s="51"/>
    </row>
  </sheetData>
  <mergeCells count="20">
    <mergeCell ref="B1:D1"/>
    <mergeCell ref="A43:B43"/>
    <mergeCell ref="A6:B6"/>
    <mergeCell ref="A7:A15"/>
    <mergeCell ref="A16:B16"/>
    <mergeCell ref="A17:A24"/>
    <mergeCell ref="A25:B25"/>
    <mergeCell ref="A27:A31"/>
    <mergeCell ref="A32:B32"/>
    <mergeCell ref="A33:B33"/>
    <mergeCell ref="A84:A85"/>
    <mergeCell ref="A34:A42"/>
    <mergeCell ref="A44:A47"/>
    <mergeCell ref="A48:B48"/>
    <mergeCell ref="A52:B52"/>
    <mergeCell ref="A53:A58"/>
    <mergeCell ref="A59:B59"/>
    <mergeCell ref="A60:A68"/>
    <mergeCell ref="A69:B69"/>
    <mergeCell ref="A79:B79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D301CD-A42F-443A-945A-81AF02580250}">
  <sheetPr>
    <tabColor theme="3" tint="0.59999389629810485"/>
    <pageSetUpPr fitToPage="1"/>
  </sheetPr>
  <dimension ref="A1:H95"/>
  <sheetViews>
    <sheetView tabSelected="1" view="pageBreakPreview" topLeftCell="B59" zoomScale="60" zoomScaleNormal="100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115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Auxiliar Gráfico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3000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3324.2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150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1248.0899999999999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332.42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49.863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33.241999999999997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6.6483999999999996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83.11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265.94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99.73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19.95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890.9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277.02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46.54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323.56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1.23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0.33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1.56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27.7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2.2200000000000002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58.17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15.59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127.06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230.74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92.34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18.47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0.46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9.23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1.39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121.89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32.67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154.56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890.9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323.56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1.56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230.74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154.56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1601.32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6198.84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278.95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291.5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1381.57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134.49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619.47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407.54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220.07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1952.02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8150.86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192DBD-2D26-4110-85BA-5C68E0DD3424}">
  <sheetPr>
    <tabColor theme="3" tint="0.59999389629810485"/>
    <pageSetUpPr fitToPage="1"/>
  </sheetPr>
  <dimension ref="A1:H95"/>
  <sheetViews>
    <sheetView tabSelected="1" view="pageBreakPreview" topLeftCell="A40" zoomScale="60" zoomScaleNormal="100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116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Auxiliar Logístico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3300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22,5 %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3300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297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1395.09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330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49.5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33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6.6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82.5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264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99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19.8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884.4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275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46.2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321.2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1.22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0.33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1.55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27.5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2.2000000000000002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57.75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15.48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126.13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229.06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91.67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18.329999999999998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0.46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9.17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1.38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121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32.43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153.43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884.4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321.2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1.55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229.06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153.43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1589.6399999999999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6309.96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283.95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296.73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1406.3400000000001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136.9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630.57000000000005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414.85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224.02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1987.02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8296.98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1615F1-4B9E-4BC4-9E17-65A4ECF32407}">
  <sheetPr>
    <tabColor theme="3" tint="0.59999389629810485"/>
    <pageSetUpPr fitToPage="1"/>
  </sheetPr>
  <dimension ref="A1:H95"/>
  <sheetViews>
    <sheetView tabSelected="1" view="pageBreakPreview" topLeftCell="C65" zoomScale="60" zoomScaleNormal="100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117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Encarregado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6400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6400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640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96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64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12.8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160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512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192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38.4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1715.2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533.33000000000004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89.6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622.93000000000006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2.37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0.64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3.0100000000000002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53.33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4.2699999999999996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112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30.02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244.62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444.24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177.78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35.56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0.89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17.78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2.67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234.67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62.89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297.56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1715.2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622.93000000000006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3.0100000000000002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444.24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297.56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3082.94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10606.26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477.28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498.76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2363.88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230.11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1059.9100000000001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697.31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376.55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3339.92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13946.18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C3391C-D66B-4654-B448-541D30154F5A}">
  <sheetPr>
    <tabColor theme="3" tint="0.59999389629810485"/>
    <pageSetUpPr fitToPage="1"/>
  </sheetPr>
  <dimension ref="A1:H95"/>
  <sheetViews>
    <sheetView tabSelected="1" view="pageBreakPreview" topLeftCell="A40" zoomScale="60" zoomScaleNormal="100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118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Especialista - Acabamento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6900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7224.2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722.42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108.363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72.242000000000004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14.448399999999999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180.61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577.94000000000005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216.73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43.35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1936.1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602.02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101.14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703.16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2.68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0.72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3.4000000000000004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60.2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4.82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126.42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33.880000000000003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276.12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501.44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200.67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40.130000000000003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1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20.07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3.01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264.89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70.989999999999995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335.88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1936.1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703.16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3.4000000000000004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501.44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335.88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3479.98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11827.5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532.24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556.19000000000005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2636.06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256.61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1181.95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777.6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419.9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3724.49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15551.99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821D6-B87F-401F-9FEB-6FADDF978795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119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Especialista - Impressão Digital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6900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6900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690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103.5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69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13.8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172.5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552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207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41.4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1849.2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575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96.6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671.6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2.56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0.69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3.25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57.5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4.5999999999999996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120.75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32.36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263.73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478.94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191.67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38.33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0.96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19.170000000000002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2.88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253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67.8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320.8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1849.2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671.6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3.25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478.94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320.8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3323.7900000000004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11347.11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510.62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533.6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2529.0099999999998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246.19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1133.95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746.02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402.85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3573.23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14920.33</v>
      </c>
      <c r="G93" s="27"/>
    </row>
    <row r="95" spans="1:7" x14ac:dyDescent="0.2">
      <c r="D95" s="51"/>
    </row>
  </sheetData>
  <mergeCells count="20">
    <mergeCell ref="A84:A85"/>
    <mergeCell ref="A52:B52"/>
    <mergeCell ref="A53:A58"/>
    <mergeCell ref="A59:B59"/>
    <mergeCell ref="A60:A68"/>
    <mergeCell ref="A69:B69"/>
    <mergeCell ref="A79:B79"/>
    <mergeCell ref="B1:D1"/>
    <mergeCell ref="A48:B48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  <mergeCell ref="A44:A4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151B-E907-4B2F-AEBA-7C335D17A0E1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120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Especialista - Impressão Offset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6900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7224.2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722.42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108.363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72.242000000000004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14.448399999999999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180.61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577.94000000000005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216.73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43.35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1936.1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602.02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101.14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703.16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2.68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0.72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3.4000000000000004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60.2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4.82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126.42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33.880000000000003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276.12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501.44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200.67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40.130000000000003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1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20.07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3.01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264.89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70.989999999999995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335.88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1936.1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703.16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3.4000000000000004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501.44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335.88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3479.98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11827.5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532.24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556.19000000000005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2636.06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256.61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1181.95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777.6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419.9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3724.49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15551.99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75A2BD-75F4-4C1D-B54E-8B40FF3F2F88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121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Especialista em Editorial Técnico Científico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6900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6900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690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103.5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69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13.8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172.5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552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207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41.4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1849.2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575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96.6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671.6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2.56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0.69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3.25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57.5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4.5999999999999996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120.75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32.36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263.73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478.94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191.67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38.33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0.96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19.170000000000002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2.88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253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67.8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320.8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1849.2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671.6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3.25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478.94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320.8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3323.7900000000004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11347.11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510.62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533.6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2529.0099999999998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246.19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1133.95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746.02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402.85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3573.23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14920.33</v>
      </c>
      <c r="G93" s="27"/>
    </row>
    <row r="95" spans="1:7" x14ac:dyDescent="0.2">
      <c r="D95" s="51"/>
    </row>
  </sheetData>
  <mergeCells count="20">
    <mergeCell ref="A84:A85"/>
    <mergeCell ref="A52:B52"/>
    <mergeCell ref="A53:A58"/>
    <mergeCell ref="A59:B59"/>
    <mergeCell ref="A60:A68"/>
    <mergeCell ref="A69:B69"/>
    <mergeCell ref="A79:B79"/>
    <mergeCell ref="B1:D1"/>
    <mergeCell ref="A48:B48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  <mergeCell ref="A44:A4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2AF76C-F82D-4398-8521-2ABE403089C1}">
  <sheetPr>
    <tabColor theme="3" tint="0.59999389629810485"/>
    <pageSetUpPr fitToPage="1"/>
  </sheetPr>
  <dimension ref="A1:H95"/>
  <sheetViews>
    <sheetView tabSelected="1" topLeftCell="D53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122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Especialista em Programação Visual Gráfica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6900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6900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690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103.5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69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13.8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172.5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552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207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41.4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1849.2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575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96.6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671.6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2.56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0.69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3.25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57.5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4.5999999999999996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120.75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32.36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263.73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478.94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191.67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38.33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0.96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19.170000000000002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2.88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253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67.8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320.8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1849.2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671.6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3.25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478.94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320.8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3323.7900000000004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11347.11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510.62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533.6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2529.0099999999998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246.19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1133.95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746.02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402.85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3573.23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14920.33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EF6B61-7E57-485F-9C29-3DEB65976C44}">
  <sheetPr>
    <tabColor theme="3" tint="0.59999389629810485"/>
    <pageSetUpPr fitToPage="1"/>
  </sheetPr>
  <dimension ref="A1:H95"/>
  <sheetViews>
    <sheetView tabSelected="1" topLeftCell="C5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123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Estoquista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3300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3300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297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1395.09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330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49.5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33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6.6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82.5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264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99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19.8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884.4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275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46.2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321.2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1.22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0.33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1.55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27.5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2.2000000000000002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57.75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15.48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126.13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229.06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91.67</v>
      </c>
    </row>
    <row r="62" spans="1:7" ht="11.65" customHeight="1" x14ac:dyDescent="0.2">
      <c r="A62" s="147"/>
      <c r="B62" s="17" t="s">
        <v>132</v>
      </c>
      <c r="C62" s="40">
        <f>ROUND($G$62/30/12,7)</f>
        <v>5.5555999999999999E-3</v>
      </c>
      <c r="D62" s="34">
        <f t="shared" si="0"/>
        <v>18.329999999999998</v>
      </c>
      <c r="F62" s="47" t="s">
        <v>50</v>
      </c>
      <c r="G62" s="52">
        <v>2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0.46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9.17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1.38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3.6666799999999992E-2</v>
      </c>
      <c r="D66" s="30">
        <f>ROUND(C66*(D$15-D$13),2)</f>
        <v>121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9.8267000000000007E-3</v>
      </c>
      <c r="D67" s="34">
        <f>ROUND(C42*D$66,2)</f>
        <v>32.43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4.6493499999999993E-2</v>
      </c>
      <c r="D68" s="37">
        <f>ROUND(D66+D67,2)</f>
        <v>153.43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884.4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321.2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1.55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229.06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4.6493499999999993E-2</v>
      </c>
      <c r="D75" s="59">
        <f>D68</f>
        <v>153.43</v>
      </c>
    </row>
    <row r="76" spans="1:7" ht="11.65" customHeight="1" x14ac:dyDescent="0.2">
      <c r="A76" s="44"/>
      <c r="B76" s="35" t="s">
        <v>29</v>
      </c>
      <c r="C76" s="60">
        <f>SUM(C71:C75)</f>
        <v>0.48170869999999999</v>
      </c>
      <c r="D76" s="61">
        <f>SUM(D71:D75)</f>
        <v>1589.6399999999999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6309.96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283.95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296.73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1406.3400000000001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136.9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630.57000000000005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414.85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224.02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1987.02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8296.98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79FE09-B356-4DE1-B620-E06552826029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124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Ilustrador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4500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110</v>
      </c>
      <c r="C14" s="20"/>
      <c r="D14" s="1">
        <f>(D7+D10)/180*1*15*20%*60/52.5*50%</f>
        <v>42.857142857142854</v>
      </c>
    </row>
    <row r="15" spans="1:4" s="24" customFormat="1" x14ac:dyDescent="0.2">
      <c r="A15" s="147"/>
      <c r="B15" s="21" t="s">
        <v>11</v>
      </c>
      <c r="C15" s="22"/>
      <c r="D15" s="23">
        <f>ROUND(SUM(D7:D14),2)</f>
        <v>4542.8599999999997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60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1158.0899999999999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454.286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68.142899999999997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45.428600000000003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9.0857200000000002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113.57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363.43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136.29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27.26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1217.49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378.57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63.6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442.17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1.68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0.45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2.13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37.86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3.03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79.5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21.31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173.64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315.33999999999997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126.19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12.62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0.63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12.62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1.89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153.94999999999999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41.26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195.21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1217.49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442.17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2.13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315.33999999999997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195.21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2172.34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7898.52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355.43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371.43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1760.4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171.37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789.32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519.29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280.42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2487.2600000000002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10385.77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3A090-0BD6-4BB7-9104-3523689D8779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125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Impressor Offset em máquinas monocolores e bicolores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4200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22,5 %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4524.2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78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1176.0899999999999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452.42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67.863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45.241999999999997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9.0484000000000009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113.11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361.94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135.72999999999999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27.15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1212.5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377.02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63.34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440.36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1.68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0.45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2.13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37.700000000000003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3.02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79.17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21.22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172.92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314.02999999999997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125.67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12.57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0.63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12.57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1.89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153.32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41.09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194.41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1212.5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440.36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2.13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314.02999999999997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194.41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2163.4300000000003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7888.95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355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370.98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1758.2599999999998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171.16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788.36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518.66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280.08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2484.2399999999998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10373.18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89F13E-3EAF-420D-AA90-17AC1AB28664}">
  <sheetPr>
    <tabColor theme="3" tint="0.59999389629810485"/>
    <pageSetUpPr fitToPage="1"/>
  </sheetPr>
  <dimension ref="A1:H95"/>
  <sheetViews>
    <sheetView tabSelected="1" topLeftCell="C45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126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Impressor Offset em máquinas Policrômicas com reversão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6400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110</v>
      </c>
      <c r="C14" s="20"/>
      <c r="D14" s="1">
        <f>(D7+D10)/180*1*15*20%*60/52.5*50%</f>
        <v>60.952380952380963</v>
      </c>
    </row>
    <row r="15" spans="1:4" s="24" customFormat="1" x14ac:dyDescent="0.2">
      <c r="A15" s="147"/>
      <c r="B15" s="21" t="s">
        <v>11</v>
      </c>
      <c r="C15" s="22"/>
      <c r="D15" s="23">
        <f>ROUND(SUM(D7:D14),2)</f>
        <v>6785.15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678.51499999999999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101.77725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67.851500000000001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13.5703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169.63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542.80999999999995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203.55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40.71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1818.41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565.42999999999995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94.99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660.42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2.5099999999999998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0.67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3.1799999999999997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56.54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4.5199999999999996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118.74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31.82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259.33999999999997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470.96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188.48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18.850000000000001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0.94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18.850000000000001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2.83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229.94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61.62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291.56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1818.41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660.42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3.1799999999999997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470.96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291.56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3244.5299999999997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11153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501.89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524.47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2485.73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241.97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1114.55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733.25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395.96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3512.09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14665.09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379C8E-1EC5-4766-B982-A0755E628919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127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Impressor Offset em máquinas Policrômicas sem reversão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5500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5824.2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582.41999999999996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87.363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58.241999999999997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11.648400000000001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145.61000000000001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465.94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174.73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34.950000000000003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1560.9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485.35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81.540000000000006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566.89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2.16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0.57999999999999996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2.74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48.53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3.88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101.92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27.32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222.61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404.26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161.78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16.18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0.81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16.18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2.4300000000000002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197.38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52.9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250.28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1560.9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566.89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2.74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404.26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250.28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2785.07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9732.59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437.97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457.68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2169.16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211.16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972.6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639.87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345.53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3064.81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12797.4</v>
      </c>
      <c r="G93" s="27"/>
    </row>
    <row r="95" spans="1:7" x14ac:dyDescent="0.2">
      <c r="D95" s="51"/>
    </row>
  </sheetData>
  <mergeCells count="20">
    <mergeCell ref="A33:B33"/>
    <mergeCell ref="A34:A42"/>
    <mergeCell ref="A43:B43"/>
    <mergeCell ref="A44:A47"/>
    <mergeCell ref="B1:D1"/>
    <mergeCell ref="A84:A85"/>
    <mergeCell ref="A52:B52"/>
    <mergeCell ref="A53:A58"/>
    <mergeCell ref="A59:B59"/>
    <mergeCell ref="A60:A68"/>
    <mergeCell ref="A69:B69"/>
    <mergeCell ref="A79:B79"/>
    <mergeCell ref="A48:B48"/>
    <mergeCell ref="A6:B6"/>
    <mergeCell ref="A7:A15"/>
    <mergeCell ref="A16:B16"/>
    <mergeCell ref="A17:A24"/>
    <mergeCell ref="A25:B25"/>
    <mergeCell ref="A27:A31"/>
    <mergeCell ref="A32:B32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5DFE6-9B3D-4230-A53C-9E1E3A629246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136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Mecânico de Máquinas Gráficas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6900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7224.2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722.42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108.363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72.242000000000004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14.448399999999999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180.61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577.94000000000005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216.73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43.35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1936.1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602.02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101.14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703.16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2.68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0.72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3.4000000000000004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60.2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4.82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126.42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33.880000000000003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276.12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501.44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200.67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20.07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1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20.07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3.01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244.82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65.61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310.43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1936.1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703.16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3.4000000000000004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501.44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310.43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3454.5299999999997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11802.05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531.09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554.99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2630.4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256.06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1179.4100000000001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775.93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419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3716.48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15518.52</v>
      </c>
      <c r="G93" s="27"/>
    </row>
    <row r="95" spans="1:7" x14ac:dyDescent="0.2">
      <c r="D95" s="51"/>
    </row>
  </sheetData>
  <mergeCells count="20">
    <mergeCell ref="A84:A85"/>
    <mergeCell ref="A52:B52"/>
    <mergeCell ref="A53:A58"/>
    <mergeCell ref="A59:B59"/>
    <mergeCell ref="A60:A68"/>
    <mergeCell ref="A69:B69"/>
    <mergeCell ref="A79:B79"/>
    <mergeCell ref="B1:D1"/>
    <mergeCell ref="A48:B48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  <mergeCell ref="A44:A4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089CC-A81D-4888-AE34-84A055141C5A}">
  <sheetPr>
    <tabColor theme="3" tint="0.59999389629810485"/>
    <pageSetUpPr fitToPage="1"/>
  </sheetPr>
  <dimension ref="A1:H95"/>
  <sheetViews>
    <sheetView tabSelected="1" topLeftCell="A2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137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Operador de Acabamento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4500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 20% sobre o salário mínimo</v>
      </c>
      <c r="C9" s="18"/>
      <c r="D9" s="4">
        <f>VLOOKUP($A$1,Bdados!$A:$N,8,0)</f>
        <v>324.20000000000005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4824.2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60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1158.0899999999999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482.42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72.363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48.241999999999997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9.6484000000000005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120.61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385.94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144.72999999999999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28.95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1292.9000000000001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402.02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67.540000000000006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469.56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1.79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0.48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2.27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40.200000000000003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3.22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84.42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22.63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184.39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334.86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134.01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13.4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0.67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13.4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2.0099999999999998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163.49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43.82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207.31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1292.9000000000001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469.56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2.27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334.86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207.31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2306.9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8314.42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374.15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390.99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1853.0800000000002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180.39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830.88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546.63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295.18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2618.2199999999998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10932.64</v>
      </c>
      <c r="G93" s="27"/>
    </row>
    <row r="95" spans="1:7" x14ac:dyDescent="0.2">
      <c r="D95" s="51"/>
    </row>
  </sheetData>
  <mergeCells count="20">
    <mergeCell ref="A84:A85"/>
    <mergeCell ref="A52:B52"/>
    <mergeCell ref="A53:A58"/>
    <mergeCell ref="A59:B59"/>
    <mergeCell ref="A60:A68"/>
    <mergeCell ref="A69:B69"/>
    <mergeCell ref="A79:B79"/>
    <mergeCell ref="B1:D1"/>
    <mergeCell ref="A48:B48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  <mergeCell ref="A44:A47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D72C1-71F9-4D80-B315-35DB12C33B9C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138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Operador de Pré-Impressão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4600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4600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54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1152.0899999999999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460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69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46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9.1999999999999993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115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368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138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27.6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1232.8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383.33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64.400000000000006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447.73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1.7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0.46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2.16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38.33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3.07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80.5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21.57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175.82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319.28999999999996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127.78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12.78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0.64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12.78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1.92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155.88999999999999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41.78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197.67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1232.8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447.73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2.16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319.28999999999996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197.67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2199.65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7976.97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358.96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375.12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1777.88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173.07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797.16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524.45000000000005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283.2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2511.96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10488.92</v>
      </c>
      <c r="G93" s="27"/>
    </row>
    <row r="95" spans="1:7" x14ac:dyDescent="0.2">
      <c r="D95" s="51"/>
    </row>
  </sheetData>
  <mergeCells count="20">
    <mergeCell ref="A44:A47"/>
    <mergeCell ref="B1:D1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  <mergeCell ref="A79:B79"/>
    <mergeCell ref="A84:A85"/>
    <mergeCell ref="A48:B48"/>
    <mergeCell ref="A52:B52"/>
    <mergeCell ref="A53:A58"/>
    <mergeCell ref="A59:B59"/>
    <mergeCell ref="A60:A68"/>
    <mergeCell ref="A69:B69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56890-80AD-4BFC-AF69-A86D1862E548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140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Oçamentista Gráfico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4600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4600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54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1152.0899999999999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460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69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46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9.1999999999999993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115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368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138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27.6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1232.8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383.33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64.400000000000006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447.73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1.7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0.46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2.16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38.33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3.07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80.5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21.57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175.82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319.28999999999996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127.78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12.78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0.64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12.78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1.92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155.88999999999999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41.78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197.67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1232.8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447.73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2.16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319.28999999999996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197.67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2199.65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7976.97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358.96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375.12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1777.88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173.07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797.16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524.45000000000005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283.2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2511.96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10488.92</v>
      </c>
      <c r="G93" s="27"/>
    </row>
    <row r="95" spans="1:7" x14ac:dyDescent="0.2">
      <c r="D95" s="51"/>
    </row>
  </sheetData>
  <mergeCells count="20">
    <mergeCell ref="A79:B79"/>
    <mergeCell ref="A84:A85"/>
    <mergeCell ref="A48:B48"/>
    <mergeCell ref="A52:B52"/>
    <mergeCell ref="A53:A58"/>
    <mergeCell ref="A59:B59"/>
    <mergeCell ref="A60:A68"/>
    <mergeCell ref="A69:B69"/>
    <mergeCell ref="A44:A47"/>
    <mergeCell ref="B1:D1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84B04-8773-45AF-93D8-2D2FEACC6F70}">
  <sheetPr>
    <tabColor theme="3" tint="0.59999389629810485"/>
    <pageSetUpPr fitToPage="1"/>
  </sheetPr>
  <dimension ref="A1:H95"/>
  <sheetViews>
    <sheetView tabSelected="1" view="pageBreakPreview" topLeftCell="A30" zoomScale="60" zoomScaleNormal="100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141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Preparador de Texto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5500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5500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550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82.5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55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11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137.5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440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165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33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1474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458.33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77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535.32999999999993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2.04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0.55000000000000004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2.59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45.83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3.67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96.25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25.8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210.22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381.77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152.78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15.28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0.76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15.28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2.29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186.39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49.95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236.34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1474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535.32999999999993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2.59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381.77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236.34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2630.0299999999997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9253.35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416.4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435.14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2062.35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200.76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924.71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608.36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328.52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2913.89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12167.24</v>
      </c>
      <c r="G93" s="27"/>
    </row>
    <row r="95" spans="1:7" x14ac:dyDescent="0.2">
      <c r="D95" s="51"/>
    </row>
  </sheetData>
  <mergeCells count="20">
    <mergeCell ref="A79:B79"/>
    <mergeCell ref="A84:A85"/>
    <mergeCell ref="A48:B48"/>
    <mergeCell ref="A52:B52"/>
    <mergeCell ref="A53:A58"/>
    <mergeCell ref="A59:B59"/>
    <mergeCell ref="A60:A68"/>
    <mergeCell ref="A69:B69"/>
    <mergeCell ref="A44:A47"/>
    <mergeCell ref="B1:D1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3A6848-9625-4C23-AF7E-802A309C3EF9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148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Programador Industrial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4500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4500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60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1158.0899999999999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450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67.5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45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9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112.5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360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135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27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1206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375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63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438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1.67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0.45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2.12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37.5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78.75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21.11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172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312.36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125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12.5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0.63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12.5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1.88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152.5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40.869999999999997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193.37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1206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438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2.12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312.36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193.37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2151.85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7835.17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352.58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368.45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1746.27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169.99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782.99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515.12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278.17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2467.3000000000002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10302.469999999999</v>
      </c>
      <c r="G93" s="27"/>
    </row>
    <row r="95" spans="1:7" x14ac:dyDescent="0.2">
      <c r="D95" s="51"/>
    </row>
  </sheetData>
  <mergeCells count="20">
    <mergeCell ref="A79:B79"/>
    <mergeCell ref="A84:A85"/>
    <mergeCell ref="A48:B48"/>
    <mergeCell ref="A52:B52"/>
    <mergeCell ref="A53:A58"/>
    <mergeCell ref="A59:B59"/>
    <mergeCell ref="A60:A68"/>
    <mergeCell ref="A69:B69"/>
    <mergeCell ref="A44:A47"/>
    <mergeCell ref="B1:D1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428244-FC17-45EF-8C10-97D43670E535}">
  <sheetPr>
    <tabColor theme="3" tint="0.59999389629810485"/>
    <pageSetUpPr fitToPage="1"/>
  </sheetPr>
  <dimension ref="A1:H95"/>
  <sheetViews>
    <sheetView tabSelected="1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149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Técnico em Programação Visual Gráfica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5500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5500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0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1098.0899999999999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550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82.5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55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11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137.5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440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165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33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1474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458.33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77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535.32999999999993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2.04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0.55000000000000004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2.59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45.83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3.67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96.25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25.8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210.22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381.77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152.78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15.28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0.76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15.28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2.29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186.39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49.95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236.34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1474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535.32999999999993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2.59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381.77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236.34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2630.0299999999997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9253.35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416.4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435.14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2062.35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200.76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924.71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608.36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328.52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2913.89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12167.24</v>
      </c>
      <c r="G93" s="27"/>
    </row>
    <row r="95" spans="1:7" x14ac:dyDescent="0.2">
      <c r="D95" s="51"/>
    </row>
  </sheetData>
  <mergeCells count="20">
    <mergeCell ref="A79:B79"/>
    <mergeCell ref="A84:A85"/>
    <mergeCell ref="A48:B48"/>
    <mergeCell ref="A52:B52"/>
    <mergeCell ref="A53:A58"/>
    <mergeCell ref="A59:B59"/>
    <mergeCell ref="A60:A68"/>
    <mergeCell ref="A69:B69"/>
    <mergeCell ref="A44:A47"/>
    <mergeCell ref="B1:D1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95B33C-C8D1-4391-B9D4-4208F06C2914}">
  <sheetPr>
    <tabColor theme="3" tint="0.59999389629810485"/>
    <pageSetUpPr fitToPage="1"/>
  </sheetPr>
  <dimension ref="A1:H95"/>
  <sheetViews>
    <sheetView tabSelected="1" view="pageBreakPreview" topLeftCell="B53" zoomScale="60" zoomScaleNormal="100" workbookViewId="0">
      <selection activeCell="H28" sqref="H28"/>
    </sheetView>
  </sheetViews>
  <sheetFormatPr defaultColWidth="11.42578125" defaultRowHeight="12" x14ac:dyDescent="0.2"/>
  <cols>
    <col min="1" max="1" width="30.5703125" style="6" bestFit="1" customWidth="1"/>
    <col min="2" max="2" width="102.28515625" style="6" bestFit="1" customWidth="1"/>
    <col min="3" max="3" width="17.5703125" style="88" customWidth="1"/>
    <col min="4" max="4" width="18.7109375" style="6" customWidth="1"/>
    <col min="5" max="5" width="2.7109375" style="6" customWidth="1"/>
    <col min="6" max="6" width="43.7109375" style="6" customWidth="1"/>
    <col min="7" max="7" width="5.5703125" style="6" bestFit="1" customWidth="1"/>
    <col min="8" max="16384" width="11.42578125" style="6"/>
  </cols>
  <sheetData>
    <row r="1" spans="1:4" ht="33.75" customHeight="1" x14ac:dyDescent="0.2">
      <c r="A1" s="5" t="s">
        <v>150</v>
      </c>
      <c r="B1" s="150" t="s">
        <v>129</v>
      </c>
      <c r="C1" s="151"/>
      <c r="D1" s="152"/>
    </row>
    <row r="2" spans="1:4" ht="21" customHeight="1" x14ac:dyDescent="0.2">
      <c r="A2" s="7" t="s">
        <v>0</v>
      </c>
      <c r="B2" s="8" t="str">
        <f>VLOOKUP($A$1,Bdados!$A:$N,2,0)</f>
        <v>Vendedor Gráfico</v>
      </c>
      <c r="C2" s="8"/>
      <c r="D2" s="8"/>
    </row>
    <row r="3" spans="1:4" ht="21" customHeight="1" x14ac:dyDescent="0.2">
      <c r="A3" s="7" t="s">
        <v>108</v>
      </c>
      <c r="B3" s="8" t="str">
        <f>VLOOKUP($A$1,Bdados!$A:$N,5,0)</f>
        <v xml:space="preserve">40 horas semanais </v>
      </c>
      <c r="C3" s="8"/>
      <c r="D3" s="8"/>
    </row>
    <row r="4" spans="1:4" ht="21" customHeight="1" x14ac:dyDescent="0.2">
      <c r="A4" s="7" t="s">
        <v>1</v>
      </c>
      <c r="B4" s="8" t="str">
        <f>VLOOKUP($A$1,Bdados!$A:$N,4,0)</f>
        <v>CCT DF000647_2024 SINDIGRAF/DF X STIG 2024.2025 (vigente até 1º/08/2025)</v>
      </c>
      <c r="C4" s="7" t="s">
        <v>2</v>
      </c>
      <c r="D4" s="9"/>
    </row>
    <row r="5" spans="1:4" s="13" customFormat="1" ht="21.75" customHeight="1" x14ac:dyDescent="0.2">
      <c r="A5" s="10"/>
      <c r="B5" s="11"/>
      <c r="C5" s="11"/>
      <c r="D5" s="12" t="s">
        <v>3</v>
      </c>
    </row>
    <row r="6" spans="1:4" s="16" customFormat="1" x14ac:dyDescent="0.2">
      <c r="A6" s="149" t="s">
        <v>4</v>
      </c>
      <c r="B6" s="149"/>
      <c r="C6" s="14" t="s">
        <v>5</v>
      </c>
      <c r="D6" s="15" t="s">
        <v>6</v>
      </c>
    </row>
    <row r="7" spans="1:4" s="16" customFormat="1" ht="11.65" customHeight="1" x14ac:dyDescent="0.2">
      <c r="A7" s="147"/>
      <c r="B7" s="17" t="s">
        <v>7</v>
      </c>
      <c r="C7" s="18"/>
      <c r="D7" s="4">
        <f>VLOOKUP($A$1,Bdados!$A:$N,6,0)</f>
        <v>4200</v>
      </c>
    </row>
    <row r="8" spans="1:4" s="16" customFormat="1" x14ac:dyDescent="0.2">
      <c r="A8" s="147"/>
      <c r="B8" s="19" t="str">
        <f xml:space="preserve"> "Adicional de Periculosidade" &amp; IF(D8&gt;0,"  30% sobre o salário base","")</f>
        <v>Adicional de Periculosidade</v>
      </c>
      <c r="C8" s="18"/>
      <c r="D8" s="4">
        <f>VLOOKUP($A$1,Bdados!$A:$N,7,0)</f>
        <v>0</v>
      </c>
    </row>
    <row r="9" spans="1:4" s="16" customFormat="1" ht="11.65" customHeight="1" x14ac:dyDescent="0.2">
      <c r="A9" s="147"/>
      <c r="B9" s="17" t="str">
        <f xml:space="preserve"> "Adicional Insalubridade SM" &amp; IF(D9&gt;0," 20% sobre o salário mínimo","")</f>
        <v>Adicional Insalubridade SM</v>
      </c>
      <c r="C9" s="18"/>
      <c r="D9" s="4">
        <f>VLOOKUP($A$1,Bdados!$A:$N,8,0)</f>
        <v>0</v>
      </c>
    </row>
    <row r="10" spans="1:4" s="16" customFormat="1" ht="11.65" customHeight="1" x14ac:dyDescent="0.2">
      <c r="A10" s="147"/>
      <c r="B10" s="17" t="str">
        <f xml:space="preserve"> "Adicional Noturno" &amp; IF(D10&gt;0,"  20 % sobre as horas noturnas ","")</f>
        <v>Adicional Noturno</v>
      </c>
      <c r="C10" s="18"/>
      <c r="D10" s="4">
        <f>VLOOKUP($A$1,Bdados!$A:$N,9,0)</f>
        <v>0</v>
      </c>
    </row>
    <row r="11" spans="1:4" s="16" customFormat="1" ht="11.65" customHeight="1" x14ac:dyDescent="0.2">
      <c r="A11" s="147"/>
      <c r="B11" s="17" t="s">
        <v>98</v>
      </c>
      <c r="C11" s="20"/>
      <c r="D11" s="1"/>
    </row>
    <row r="12" spans="1:4" s="16" customFormat="1" ht="11.65" customHeight="1" x14ac:dyDescent="0.2">
      <c r="A12" s="147"/>
      <c r="B12" s="17" t="s">
        <v>8</v>
      </c>
      <c r="C12" s="20"/>
      <c r="D12" s="1"/>
    </row>
    <row r="13" spans="1:4" s="16" customFormat="1" ht="11.65" customHeight="1" x14ac:dyDescent="0.2">
      <c r="A13" s="147"/>
      <c r="B13" s="17" t="s">
        <v>9</v>
      </c>
      <c r="C13" s="20"/>
      <c r="D13" s="4">
        <f>VLOOKUP($A$1,Bdados!$A:$N,10,0)</f>
        <v>0</v>
      </c>
    </row>
    <row r="14" spans="1:4" s="16" customFormat="1" ht="11.65" customHeight="1" x14ac:dyDescent="0.2">
      <c r="A14" s="147"/>
      <c r="B14" s="17" t="s">
        <v>10</v>
      </c>
      <c r="C14" s="20"/>
      <c r="D14" s="1"/>
    </row>
    <row r="15" spans="1:4" s="24" customFormat="1" x14ac:dyDescent="0.2">
      <c r="A15" s="147"/>
      <c r="B15" s="21" t="s">
        <v>11</v>
      </c>
      <c r="C15" s="22"/>
      <c r="D15" s="23">
        <f>ROUND(SUM(D7:D14),2)</f>
        <v>4200</v>
      </c>
    </row>
    <row r="16" spans="1:4" ht="13.5" customHeight="1" x14ac:dyDescent="0.2">
      <c r="A16" s="149" t="s">
        <v>12</v>
      </c>
      <c r="B16" s="149"/>
      <c r="C16" s="25"/>
      <c r="D16" s="25"/>
    </row>
    <row r="17" spans="1:8" ht="13.5" customHeight="1" x14ac:dyDescent="0.2">
      <c r="A17" s="153"/>
      <c r="B17" s="17" t="s">
        <v>93</v>
      </c>
      <c r="C17" s="18"/>
      <c r="D17" s="4">
        <f>VLOOKUP($A$1,Bdados!$A:$N,13,0)</f>
        <v>78</v>
      </c>
    </row>
    <row r="18" spans="1:8" ht="13.5" customHeight="1" x14ac:dyDescent="0.2">
      <c r="A18" s="153"/>
      <c r="B18" s="17" t="s">
        <v>130</v>
      </c>
      <c r="C18" s="18"/>
      <c r="D18" s="4">
        <f>VLOOKUP($A$1,Bdados!$A:$N,14,0)</f>
        <v>1059.74</v>
      </c>
    </row>
    <row r="19" spans="1:8" ht="13.5" hidden="1" customHeight="1" x14ac:dyDescent="0.2">
      <c r="A19" s="153"/>
      <c r="B19" s="17" t="s">
        <v>13</v>
      </c>
      <c r="C19" s="18"/>
      <c r="D19" s="1"/>
    </row>
    <row r="20" spans="1:8" ht="13.5" customHeight="1" x14ac:dyDescent="0.2">
      <c r="A20" s="153"/>
      <c r="B20" s="17" t="s">
        <v>182</v>
      </c>
      <c r="C20" s="18"/>
      <c r="D20" s="1">
        <f>ROUND((1667.51*20%)*10%,2)</f>
        <v>33.35</v>
      </c>
    </row>
    <row r="21" spans="1:8" ht="13.5" customHeight="1" x14ac:dyDescent="0.2">
      <c r="A21" s="153"/>
      <c r="B21" s="17" t="s">
        <v>176</v>
      </c>
      <c r="C21" s="18"/>
      <c r="D21" s="1">
        <v>5</v>
      </c>
    </row>
    <row r="22" spans="1:8" ht="13.5" customHeight="1" x14ac:dyDescent="0.2">
      <c r="A22" s="153"/>
      <c r="B22" s="17" t="s">
        <v>177</v>
      </c>
      <c r="C22" s="18"/>
      <c r="D22" s="1"/>
    </row>
    <row r="23" spans="1:8" ht="13.5" hidden="1" customHeight="1" x14ac:dyDescent="0.2">
      <c r="A23" s="153"/>
      <c r="B23" s="17"/>
      <c r="C23" s="18"/>
      <c r="D23" s="1"/>
    </row>
    <row r="24" spans="1:8" ht="13.5" customHeight="1" x14ac:dyDescent="0.2">
      <c r="A24" s="153"/>
      <c r="B24" s="21" t="s">
        <v>14</v>
      </c>
      <c r="C24" s="18"/>
      <c r="D24" s="23">
        <f>ROUND(SUM(D17:D23),2)</f>
        <v>1176.0899999999999</v>
      </c>
    </row>
    <row r="25" spans="1:8" ht="13.5" customHeight="1" x14ac:dyDescent="0.2">
      <c r="A25" s="149" t="s">
        <v>15</v>
      </c>
      <c r="B25" s="149"/>
      <c r="C25" s="26"/>
      <c r="D25" s="25"/>
      <c r="G25" s="27"/>
    </row>
    <row r="26" spans="1:8" ht="13.5" customHeight="1" x14ac:dyDescent="0.2">
      <c r="A26" s="28"/>
      <c r="B26" s="29" t="s">
        <v>16</v>
      </c>
      <c r="C26" s="18"/>
      <c r="D26" s="30"/>
      <c r="G26" s="27"/>
      <c r="H26" s="27"/>
    </row>
    <row r="27" spans="1:8" ht="13.5" customHeight="1" x14ac:dyDescent="0.2">
      <c r="A27" s="154"/>
      <c r="B27" s="17" t="s">
        <v>142</v>
      </c>
      <c r="C27" s="18"/>
      <c r="D27" s="4">
        <f>Bdados!P5</f>
        <v>25.23</v>
      </c>
    </row>
    <row r="28" spans="1:8" ht="13.5" customHeight="1" x14ac:dyDescent="0.2">
      <c r="A28" s="154"/>
      <c r="B28" s="17" t="s">
        <v>146</v>
      </c>
      <c r="C28" s="18"/>
      <c r="D28" s="4">
        <f>Bdados!O5</f>
        <v>0</v>
      </c>
    </row>
    <row r="29" spans="1:8" ht="13.5" customHeight="1" x14ac:dyDescent="0.2">
      <c r="A29" s="154"/>
      <c r="B29" s="17"/>
      <c r="C29" s="18"/>
      <c r="D29" s="1"/>
    </row>
    <row r="30" spans="1:8" ht="13.5" customHeight="1" x14ac:dyDescent="0.2">
      <c r="A30" s="154"/>
      <c r="B30" s="17"/>
      <c r="C30" s="18"/>
      <c r="D30" s="1"/>
    </row>
    <row r="31" spans="1:8" ht="13.5" customHeight="1" x14ac:dyDescent="0.2">
      <c r="A31" s="154"/>
      <c r="B31" s="21" t="s">
        <v>17</v>
      </c>
      <c r="C31" s="18"/>
      <c r="D31" s="23">
        <f>SUM(D27:D30)</f>
        <v>25.23</v>
      </c>
    </row>
    <row r="32" spans="1:8" ht="13.5" customHeight="1" x14ac:dyDescent="0.2">
      <c r="A32" s="149" t="s">
        <v>18</v>
      </c>
      <c r="B32" s="149"/>
      <c r="C32" s="26"/>
      <c r="D32" s="25"/>
    </row>
    <row r="33" spans="1:6" x14ac:dyDescent="0.2">
      <c r="A33" s="148" t="s">
        <v>19</v>
      </c>
      <c r="B33" s="148"/>
      <c r="C33" s="31" t="s">
        <v>5</v>
      </c>
      <c r="D33" s="32" t="s">
        <v>20</v>
      </c>
    </row>
    <row r="34" spans="1:6" ht="11.65" customHeight="1" x14ac:dyDescent="0.2">
      <c r="A34" s="147"/>
      <c r="B34" s="17" t="s">
        <v>21</v>
      </c>
      <c r="C34" s="131">
        <v>0.1</v>
      </c>
      <c r="D34" s="132">
        <f>ROUND(C34*(D$15-D$13),7)</f>
        <v>420</v>
      </c>
    </row>
    <row r="35" spans="1:6" ht="11.65" customHeight="1" x14ac:dyDescent="0.2">
      <c r="A35" s="147"/>
      <c r="B35" s="17" t="s">
        <v>22</v>
      </c>
      <c r="C35" s="33">
        <v>1.4999999999999999E-2</v>
      </c>
      <c r="D35" s="34">
        <f>ROUND(C35*(D$15-D$13),7)</f>
        <v>63</v>
      </c>
    </row>
    <row r="36" spans="1:6" ht="11.65" customHeight="1" x14ac:dyDescent="0.2">
      <c r="A36" s="147"/>
      <c r="B36" s="17" t="s">
        <v>23</v>
      </c>
      <c r="C36" s="33">
        <v>0.01</v>
      </c>
      <c r="D36" s="34">
        <f>ROUND(C36*(D$15-D$13),7)</f>
        <v>42</v>
      </c>
    </row>
    <row r="37" spans="1:6" ht="11.65" customHeight="1" x14ac:dyDescent="0.2">
      <c r="A37" s="147"/>
      <c r="B37" s="17" t="s">
        <v>24</v>
      </c>
      <c r="C37" s="33">
        <v>2E-3</v>
      </c>
      <c r="D37" s="34">
        <f>ROUND(C37*(D$15-D$13),7)</f>
        <v>8.4</v>
      </c>
    </row>
    <row r="38" spans="1:6" ht="11.65" customHeight="1" x14ac:dyDescent="0.2">
      <c r="A38" s="147"/>
      <c r="B38" s="17" t="s">
        <v>25</v>
      </c>
      <c r="C38" s="33">
        <v>2.5000000000000001E-2</v>
      </c>
      <c r="D38" s="34">
        <f>ROUND(C38*(D$15-D$13),2)</f>
        <v>105</v>
      </c>
    </row>
    <row r="39" spans="1:6" ht="11.65" customHeight="1" x14ac:dyDescent="0.2">
      <c r="A39" s="147"/>
      <c r="B39" s="17" t="s">
        <v>26</v>
      </c>
      <c r="C39" s="33">
        <v>0.08</v>
      </c>
      <c r="D39" s="34">
        <f>ROUND(C39*(D$15-D$13),2)</f>
        <v>336</v>
      </c>
    </row>
    <row r="40" spans="1:6" x14ac:dyDescent="0.2">
      <c r="A40" s="147"/>
      <c r="B40" s="19" t="s">
        <v>27</v>
      </c>
      <c r="C40" s="2">
        <v>0.03</v>
      </c>
      <c r="D40" s="34">
        <f>ROUND(C40*(D$15-D$13),2)</f>
        <v>126</v>
      </c>
    </row>
    <row r="41" spans="1:6" ht="12" customHeight="1" x14ac:dyDescent="0.2">
      <c r="A41" s="147"/>
      <c r="B41" s="17" t="s">
        <v>28</v>
      </c>
      <c r="C41" s="33">
        <v>6.0000000000000001E-3</v>
      </c>
      <c r="D41" s="34">
        <f>ROUND(C41*(D$15-D$13),2)</f>
        <v>25.2</v>
      </c>
    </row>
    <row r="42" spans="1:6" s="38" customFormat="1" ht="13.9" customHeight="1" x14ac:dyDescent="0.2">
      <c r="A42" s="147"/>
      <c r="B42" s="35" t="s">
        <v>29</v>
      </c>
      <c r="C42" s="36">
        <f>SUM(C34:C41)</f>
        <v>0.26800000000000002</v>
      </c>
      <c r="D42" s="37">
        <f>ROUND(SUM(D34:D41),2)</f>
        <v>1125.5999999999999</v>
      </c>
      <c r="F42" s="39"/>
    </row>
    <row r="43" spans="1:6" x14ac:dyDescent="0.2">
      <c r="A43" s="148" t="s">
        <v>30</v>
      </c>
      <c r="B43" s="148"/>
      <c r="C43" s="31" t="s">
        <v>5</v>
      </c>
      <c r="D43" s="32" t="s">
        <v>20</v>
      </c>
    </row>
    <row r="44" spans="1:6" ht="11.65" customHeight="1" x14ac:dyDescent="0.2">
      <c r="A44" s="147"/>
      <c r="B44" s="17" t="s">
        <v>31</v>
      </c>
      <c r="C44" s="40">
        <f>ROUND(1/12,7)</f>
        <v>8.3333299999999999E-2</v>
      </c>
      <c r="D44" s="34">
        <f>ROUND(C44*(D$15-D$13),2)</f>
        <v>350</v>
      </c>
    </row>
    <row r="45" spans="1:6" ht="13.5" customHeight="1" x14ac:dyDescent="0.2">
      <c r="A45" s="147"/>
      <c r="B45" s="41" t="s">
        <v>32</v>
      </c>
      <c r="C45" s="131">
        <f>ROUND(($C$42-C34)*C$44,7)</f>
        <v>1.4E-2</v>
      </c>
      <c r="D45" s="132">
        <f>ROUND(C45*(D$15-D$13),2)</f>
        <v>58.8</v>
      </c>
      <c r="F45" s="42" t="s">
        <v>33</v>
      </c>
    </row>
    <row r="46" spans="1:6" ht="11.65" customHeight="1" x14ac:dyDescent="0.2">
      <c r="A46" s="147"/>
      <c r="B46" s="41"/>
      <c r="C46" s="43"/>
      <c r="D46" s="34"/>
    </row>
    <row r="47" spans="1:6" ht="11.65" customHeight="1" x14ac:dyDescent="0.2">
      <c r="A47" s="147"/>
      <c r="B47" s="35" t="s">
        <v>29</v>
      </c>
      <c r="C47" s="36">
        <f>SUM(C44:C46)</f>
        <v>9.7333299999999998E-2</v>
      </c>
      <c r="D47" s="37">
        <f>SUM(D44:D45)</f>
        <v>408.8</v>
      </c>
    </row>
    <row r="48" spans="1:6" ht="11.65" customHeight="1" x14ac:dyDescent="0.2">
      <c r="A48" s="148" t="s">
        <v>34</v>
      </c>
      <c r="B48" s="148"/>
      <c r="C48" s="31" t="s">
        <v>5</v>
      </c>
      <c r="D48" s="32" t="s">
        <v>20</v>
      </c>
    </row>
    <row r="49" spans="1:7" ht="12" customHeight="1" x14ac:dyDescent="0.2">
      <c r="A49" s="44"/>
      <c r="B49" s="45" t="s">
        <v>35</v>
      </c>
      <c r="C49" s="46">
        <f>ROUND((((1+1/3)*(G49/12)/12)*G50),7)</f>
        <v>3.704E-4</v>
      </c>
      <c r="D49" s="34">
        <f>ROUND(C49*(D$15-D$13),2)</f>
        <v>1.56</v>
      </c>
      <c r="F49" s="47" t="s">
        <v>36</v>
      </c>
      <c r="G49" s="5">
        <v>4</v>
      </c>
    </row>
    <row r="50" spans="1:7" ht="11.65" customHeight="1" x14ac:dyDescent="0.2">
      <c r="A50" s="44"/>
      <c r="B50" s="41" t="s">
        <v>37</v>
      </c>
      <c r="C50" s="46">
        <f>ROUND(C42*C49,7)</f>
        <v>9.9300000000000001E-5</v>
      </c>
      <c r="D50" s="34">
        <f>ROUND(C50*(D$15-D$13),2)</f>
        <v>0.42</v>
      </c>
      <c r="F50" s="47" t="s">
        <v>38</v>
      </c>
      <c r="G50" s="48">
        <v>0.01</v>
      </c>
    </row>
    <row r="51" spans="1:7" ht="11.65" customHeight="1" x14ac:dyDescent="0.2">
      <c r="A51" s="44"/>
      <c r="B51" s="35" t="s">
        <v>29</v>
      </c>
      <c r="C51" s="36">
        <f>SUM(C49:C50)</f>
        <v>4.6969999999999998E-4</v>
      </c>
      <c r="D51" s="37">
        <f>SUM(D49:D50)</f>
        <v>1.98</v>
      </c>
    </row>
    <row r="52" spans="1:7" ht="11.65" customHeight="1" x14ac:dyDescent="0.2">
      <c r="A52" s="148" t="s">
        <v>39</v>
      </c>
      <c r="B52" s="148"/>
      <c r="C52" s="31" t="s">
        <v>5</v>
      </c>
      <c r="D52" s="32" t="s">
        <v>20</v>
      </c>
    </row>
    <row r="53" spans="1:7" ht="11.65" customHeight="1" x14ac:dyDescent="0.2">
      <c r="A53" s="147"/>
      <c r="B53" s="17" t="s">
        <v>40</v>
      </c>
      <c r="C53" s="49">
        <f>ROUND(((1/12)*G53),7)</f>
        <v>8.3333000000000001E-3</v>
      </c>
      <c r="D53" s="34">
        <f>ROUND(C53*(D$15-D$13),2)</f>
        <v>35</v>
      </c>
      <c r="F53" s="47" t="s">
        <v>41</v>
      </c>
      <c r="G53" s="50">
        <v>0.1</v>
      </c>
    </row>
    <row r="54" spans="1:7" ht="11.65" customHeight="1" x14ac:dyDescent="0.2">
      <c r="A54" s="147"/>
      <c r="B54" s="41" t="s">
        <v>42</v>
      </c>
      <c r="C54" s="33">
        <f>ROUND(C$39*C$53,7)</f>
        <v>6.667E-4</v>
      </c>
      <c r="D54" s="34">
        <f>ROUND(C54*(D$15-D$13),2)</f>
        <v>2.8</v>
      </c>
      <c r="F54" s="47" t="s">
        <v>43</v>
      </c>
      <c r="G54" s="50">
        <v>0.9</v>
      </c>
    </row>
    <row r="55" spans="1:7" ht="11.65" customHeight="1" x14ac:dyDescent="0.2">
      <c r="A55" s="147"/>
      <c r="B55" s="17" t="s">
        <v>44</v>
      </c>
      <c r="C55" s="46">
        <f>ROUND((7/30/12*(G54)),7)</f>
        <v>1.7500000000000002E-2</v>
      </c>
      <c r="D55" s="34">
        <f>ROUND(C55*(D$15-D$13),2)</f>
        <v>73.5</v>
      </c>
      <c r="F55" s="47" t="s">
        <v>45</v>
      </c>
      <c r="G55" s="50">
        <f>SUM(G53:G54)</f>
        <v>1</v>
      </c>
    </row>
    <row r="56" spans="1:7" ht="11.65" customHeight="1" x14ac:dyDescent="0.2">
      <c r="A56" s="147"/>
      <c r="B56" s="41" t="s">
        <v>46</v>
      </c>
      <c r="C56" s="46">
        <f>ROUND(C$55*C$42,7)</f>
        <v>4.6899999999999997E-3</v>
      </c>
      <c r="D56" s="34">
        <f>ROUND(C56*(D$15-D$13),2)</f>
        <v>19.7</v>
      </c>
    </row>
    <row r="57" spans="1:7" ht="11.65" customHeight="1" x14ac:dyDescent="0.2">
      <c r="A57" s="147"/>
      <c r="B57" s="45" t="s">
        <v>47</v>
      </c>
      <c r="C57" s="46">
        <f>ROUND((((1+(1/12)+(1/12)+(1/3*1/12))*0.4)*0.08)*1,7)</f>
        <v>3.8222199999999998E-2</v>
      </c>
      <c r="D57" s="34">
        <f>ROUND(C57*(D$15-D$13),2)</f>
        <v>160.53</v>
      </c>
    </row>
    <row r="58" spans="1:7" ht="11.65" customHeight="1" x14ac:dyDescent="0.2">
      <c r="A58" s="147"/>
      <c r="B58" s="35" t="s">
        <v>29</v>
      </c>
      <c r="C58" s="36">
        <f>SUM(C53:C57)</f>
        <v>6.9412200000000007E-2</v>
      </c>
      <c r="D58" s="37">
        <f>SUM(D53:D57)</f>
        <v>291.52999999999997</v>
      </c>
    </row>
    <row r="59" spans="1:7" ht="11.65" customHeight="1" x14ac:dyDescent="0.2">
      <c r="A59" s="148" t="s">
        <v>48</v>
      </c>
      <c r="B59" s="148"/>
      <c r="C59" s="31" t="s">
        <v>5</v>
      </c>
      <c r="D59" s="32" t="s">
        <v>20</v>
      </c>
      <c r="F59" s="51"/>
    </row>
    <row r="60" spans="1:7" ht="11.65" customHeight="1" x14ac:dyDescent="0.2">
      <c r="A60" s="147"/>
      <c r="B60" s="17" t="s">
        <v>131</v>
      </c>
      <c r="C60" s="40">
        <f>VLOOKUP($A$1,Bdados!$A:$N,11,0)</f>
        <v>0</v>
      </c>
      <c r="D60" s="34">
        <f>ROUND(C60*(D$15-D$13),2)</f>
        <v>0</v>
      </c>
    </row>
    <row r="61" spans="1:7" ht="11.65" customHeight="1" x14ac:dyDescent="0.2">
      <c r="A61" s="147"/>
      <c r="B61" s="17" t="s">
        <v>49</v>
      </c>
      <c r="C61" s="40">
        <f>ROUND(1/3*1/12,7)</f>
        <v>2.7777799999999998E-2</v>
      </c>
      <c r="D61" s="34">
        <f t="shared" ref="D61:D65" si="0">ROUND(C61*(D$15-D$13),2)</f>
        <v>116.67</v>
      </c>
    </row>
    <row r="62" spans="1:7" ht="11.65" customHeight="1" x14ac:dyDescent="0.2">
      <c r="A62" s="147"/>
      <c r="B62" s="17" t="s">
        <v>132</v>
      </c>
      <c r="C62" s="40">
        <f>ROUND($G$62/30/12,7)</f>
        <v>2.7778E-3</v>
      </c>
      <c r="D62" s="34">
        <f t="shared" si="0"/>
        <v>11.67</v>
      </c>
      <c r="F62" s="47" t="s">
        <v>50</v>
      </c>
      <c r="G62" s="52">
        <v>1</v>
      </c>
    </row>
    <row r="63" spans="1:7" x14ac:dyDescent="0.2">
      <c r="A63" s="147"/>
      <c r="B63" s="17" t="s">
        <v>133</v>
      </c>
      <c r="C63" s="40">
        <f>ROUND((1/30/12*$G$63)*$G$64,7)</f>
        <v>1.3889999999999999E-4</v>
      </c>
      <c r="D63" s="34">
        <f t="shared" si="0"/>
        <v>0.57999999999999996</v>
      </c>
      <c r="F63" s="47" t="s">
        <v>51</v>
      </c>
      <c r="G63" s="52">
        <v>5</v>
      </c>
    </row>
    <row r="64" spans="1:7" x14ac:dyDescent="0.2">
      <c r="A64" s="147"/>
      <c r="B64" s="17" t="s">
        <v>134</v>
      </c>
      <c r="C64" s="40">
        <f>ROUND((1/30/12)*$G$65,7)</f>
        <v>2.7778E-3</v>
      </c>
      <c r="D64" s="34">
        <f t="shared" si="0"/>
        <v>11.67</v>
      </c>
      <c r="F64" s="47" t="s">
        <v>52</v>
      </c>
      <c r="G64" s="50">
        <v>0.01</v>
      </c>
    </row>
    <row r="65" spans="1:7" ht="12.75" customHeight="1" x14ac:dyDescent="0.2">
      <c r="A65" s="147"/>
      <c r="B65" s="17" t="s">
        <v>135</v>
      </c>
      <c r="C65" s="40">
        <f>ROUND((((1/30)/12)*$G$66)*$G$67,7)</f>
        <v>4.1669999999999999E-4</v>
      </c>
      <c r="D65" s="34">
        <f t="shared" si="0"/>
        <v>1.75</v>
      </c>
      <c r="F65" s="47" t="s">
        <v>53</v>
      </c>
      <c r="G65" s="52">
        <v>1</v>
      </c>
    </row>
    <row r="66" spans="1:7" ht="11.65" customHeight="1" x14ac:dyDescent="0.2">
      <c r="A66" s="147"/>
      <c r="B66" s="21" t="s">
        <v>54</v>
      </c>
      <c r="C66" s="53">
        <f>SUM(C60:C65)</f>
        <v>3.3888999999999996E-2</v>
      </c>
      <c r="D66" s="30">
        <f>ROUND(C66*(D$15-D$13),2)</f>
        <v>142.33000000000001</v>
      </c>
      <c r="F66" s="47" t="s">
        <v>55</v>
      </c>
      <c r="G66" s="52">
        <v>15</v>
      </c>
    </row>
    <row r="67" spans="1:7" ht="11.65" customHeight="1" x14ac:dyDescent="0.2">
      <c r="A67" s="147"/>
      <c r="B67" s="41" t="s">
        <v>56</v>
      </c>
      <c r="C67" s="53">
        <f>ROUND(C66*C42,7)</f>
        <v>9.0822999999999997E-3</v>
      </c>
      <c r="D67" s="34">
        <f>ROUND(C42*D$66,2)</f>
        <v>38.14</v>
      </c>
      <c r="F67" s="47" t="s">
        <v>57</v>
      </c>
      <c r="G67" s="50">
        <v>0.01</v>
      </c>
    </row>
    <row r="68" spans="1:7" ht="11.65" customHeight="1" x14ac:dyDescent="0.2">
      <c r="A68" s="147"/>
      <c r="B68" s="35" t="s">
        <v>29</v>
      </c>
      <c r="C68" s="54">
        <f>C66+C67</f>
        <v>4.2971299999999997E-2</v>
      </c>
      <c r="D68" s="37">
        <f>ROUND(D66+D67,2)</f>
        <v>180.47</v>
      </c>
    </row>
    <row r="69" spans="1:7" ht="21" customHeight="1" x14ac:dyDescent="0.2">
      <c r="A69" s="149" t="s">
        <v>58</v>
      </c>
      <c r="B69" s="149"/>
      <c r="C69" s="26"/>
      <c r="D69" s="26"/>
    </row>
    <row r="70" spans="1:7" ht="11.65" customHeight="1" x14ac:dyDescent="0.2">
      <c r="A70" s="55">
        <v>4</v>
      </c>
      <c r="B70" s="5" t="s">
        <v>59</v>
      </c>
      <c r="C70" s="56"/>
      <c r="D70" s="34"/>
    </row>
    <row r="71" spans="1:7" ht="11.65" customHeight="1" x14ac:dyDescent="0.2">
      <c r="A71" s="55" t="s">
        <v>60</v>
      </c>
      <c r="B71" s="57" t="s">
        <v>61</v>
      </c>
      <c r="C71" s="58">
        <f>C42</f>
        <v>0.26800000000000002</v>
      </c>
      <c r="D71" s="59">
        <f>D42</f>
        <v>1125.5999999999999</v>
      </c>
    </row>
    <row r="72" spans="1:7" ht="11.65" customHeight="1" x14ac:dyDescent="0.2">
      <c r="A72" s="55" t="s">
        <v>62</v>
      </c>
      <c r="B72" s="44" t="s">
        <v>63</v>
      </c>
      <c r="C72" s="58">
        <f>C47</f>
        <v>9.7333299999999998E-2</v>
      </c>
      <c r="D72" s="59">
        <f>D47</f>
        <v>408.8</v>
      </c>
    </row>
    <row r="73" spans="1:7" ht="11.65" customHeight="1" x14ac:dyDescent="0.2">
      <c r="A73" s="55" t="s">
        <v>64</v>
      </c>
      <c r="B73" s="44" t="s">
        <v>65</v>
      </c>
      <c r="C73" s="58">
        <f>C51</f>
        <v>4.6969999999999998E-4</v>
      </c>
      <c r="D73" s="59">
        <f>D51</f>
        <v>1.98</v>
      </c>
    </row>
    <row r="74" spans="1:7" ht="11.65" customHeight="1" x14ac:dyDescent="0.2">
      <c r="A74" s="55" t="s">
        <v>66</v>
      </c>
      <c r="B74" s="44" t="s">
        <v>67</v>
      </c>
      <c r="C74" s="58">
        <f>C58</f>
        <v>6.9412200000000007E-2</v>
      </c>
      <c r="D74" s="59">
        <f>D58</f>
        <v>291.52999999999997</v>
      </c>
    </row>
    <row r="75" spans="1:7" ht="11.65" customHeight="1" x14ac:dyDescent="0.2">
      <c r="A75" s="55" t="s">
        <v>68</v>
      </c>
      <c r="B75" s="44" t="s">
        <v>69</v>
      </c>
      <c r="C75" s="58">
        <f>C68</f>
        <v>4.2971299999999997E-2</v>
      </c>
      <c r="D75" s="59">
        <f>D68</f>
        <v>180.47</v>
      </c>
    </row>
    <row r="76" spans="1:7" ht="11.65" customHeight="1" x14ac:dyDescent="0.2">
      <c r="A76" s="44"/>
      <c r="B76" s="35" t="s">
        <v>29</v>
      </c>
      <c r="C76" s="60">
        <f>SUM(C71:C75)</f>
        <v>0.47818650000000001</v>
      </c>
      <c r="D76" s="61">
        <f>SUM(D71:D75)</f>
        <v>2008.3799999999999</v>
      </c>
    </row>
    <row r="77" spans="1:7" ht="11.65" customHeight="1" x14ac:dyDescent="0.2">
      <c r="A77" s="44"/>
      <c r="B77" s="62"/>
      <c r="C77" s="63"/>
      <c r="D77" s="64"/>
    </row>
    <row r="78" spans="1:7" ht="11.65" customHeight="1" x14ac:dyDescent="0.2">
      <c r="A78" s="44"/>
      <c r="B78" s="35" t="s">
        <v>70</v>
      </c>
      <c r="C78" s="65"/>
      <c r="D78" s="66">
        <f>ROUND(D15+D24+D31+D76,2)</f>
        <v>7409.7</v>
      </c>
    </row>
    <row r="79" spans="1:7" ht="14.65" customHeight="1" x14ac:dyDescent="0.2">
      <c r="A79" s="149" t="s">
        <v>71</v>
      </c>
      <c r="B79" s="149"/>
      <c r="C79" s="67"/>
      <c r="D79" s="67"/>
    </row>
    <row r="80" spans="1:7" ht="11.65" customHeight="1" x14ac:dyDescent="0.2">
      <c r="A80" s="55">
        <v>5</v>
      </c>
      <c r="B80" s="41"/>
      <c r="C80" s="31" t="s">
        <v>5</v>
      </c>
      <c r="D80" s="32" t="s">
        <v>20</v>
      </c>
    </row>
    <row r="81" spans="1:7" ht="11.65" customHeight="1" x14ac:dyDescent="0.2">
      <c r="A81" s="55" t="s">
        <v>72</v>
      </c>
      <c r="B81" s="68" t="s">
        <v>73</v>
      </c>
      <c r="C81" s="3">
        <v>4.4999999999999998E-2</v>
      </c>
      <c r="D81" s="34">
        <f>ROUND(C81*$D$78,2)</f>
        <v>333.44</v>
      </c>
      <c r="E81" s="69"/>
    </row>
    <row r="82" spans="1:7" ht="11.65" customHeight="1" x14ac:dyDescent="0.2">
      <c r="A82" s="55" t="s">
        <v>74</v>
      </c>
      <c r="B82" s="70" t="s">
        <v>75</v>
      </c>
      <c r="C82" s="58">
        <v>4.4999999999999998E-2</v>
      </c>
      <c r="D82" s="34">
        <f>ROUND((D$78+D$81)*C$82,2)</f>
        <v>348.44</v>
      </c>
      <c r="E82" s="71"/>
    </row>
    <row r="83" spans="1:7" ht="11.65" customHeight="1" x14ac:dyDescent="0.2">
      <c r="A83" s="72" t="s">
        <v>76</v>
      </c>
      <c r="B83" s="70" t="s">
        <v>77</v>
      </c>
      <c r="C83" s="58">
        <f>SUM(C84:C89)</f>
        <v>0.16950000000000001</v>
      </c>
      <c r="D83" s="73">
        <f>SUM(D84:D89)</f>
        <v>1651.44</v>
      </c>
      <c r="E83" s="69"/>
    </row>
    <row r="84" spans="1:7" ht="11.65" customHeight="1" x14ac:dyDescent="0.2">
      <c r="A84" s="145" t="s">
        <v>78</v>
      </c>
      <c r="B84" s="74" t="s">
        <v>79</v>
      </c>
      <c r="C84" s="75">
        <v>1.6500000000000001E-2</v>
      </c>
      <c r="D84" s="76">
        <f>ROUND(C84*D93,2)</f>
        <v>160.76</v>
      </c>
      <c r="E84" s="69"/>
    </row>
    <row r="85" spans="1:7" ht="11.65" customHeight="1" x14ac:dyDescent="0.2">
      <c r="A85" s="146"/>
      <c r="B85" s="74" t="s">
        <v>80</v>
      </c>
      <c r="C85" s="77">
        <v>7.5999999999999998E-2</v>
      </c>
      <c r="D85" s="76">
        <f>ROUND(C85*D93,2)</f>
        <v>740.47</v>
      </c>
      <c r="E85" s="69"/>
    </row>
    <row r="86" spans="1:7" ht="11.65" customHeight="1" x14ac:dyDescent="0.2">
      <c r="A86" s="55" t="s">
        <v>81</v>
      </c>
      <c r="B86" s="17" t="s">
        <v>82</v>
      </c>
      <c r="C86" s="75"/>
      <c r="D86" s="76"/>
      <c r="E86" s="69"/>
    </row>
    <row r="87" spans="1:7" x14ac:dyDescent="0.2">
      <c r="A87" s="55" t="s">
        <v>83</v>
      </c>
      <c r="B87" s="17" t="s">
        <v>84</v>
      </c>
      <c r="C87" s="75">
        <v>0.05</v>
      </c>
      <c r="D87" s="76">
        <f>ROUND(C87*D93,2)</f>
        <v>487.15</v>
      </c>
    </row>
    <row r="88" spans="1:7" x14ac:dyDescent="0.2">
      <c r="A88" s="55" t="s">
        <v>85</v>
      </c>
      <c r="B88" s="45" t="s">
        <v>86</v>
      </c>
      <c r="C88" s="133">
        <v>2.7E-2</v>
      </c>
      <c r="D88" s="132">
        <f>ROUND(C88*D93,2)</f>
        <v>263.06</v>
      </c>
    </row>
    <row r="89" spans="1:7" x14ac:dyDescent="0.2">
      <c r="A89" s="55"/>
      <c r="B89" s="68"/>
      <c r="C89" s="3"/>
      <c r="D89" s="34"/>
      <c r="E89" s="69"/>
    </row>
    <row r="90" spans="1:7" s="80" customFormat="1" ht="15" x14ac:dyDescent="0.2">
      <c r="A90" s="78"/>
      <c r="B90" s="35" t="s">
        <v>87</v>
      </c>
      <c r="C90" s="54">
        <f>SUM(C81:C83)</f>
        <v>0.25950000000000001</v>
      </c>
      <c r="D90" s="79">
        <f>ROUND(SUM(D81:D83),2)</f>
        <v>2333.3200000000002</v>
      </c>
    </row>
    <row r="91" spans="1:7" s="80" customFormat="1" ht="13.15" customHeight="1" x14ac:dyDescent="0.2">
      <c r="A91" s="81"/>
      <c r="B91" s="81"/>
      <c r="C91" s="81"/>
      <c r="D91" s="81"/>
    </row>
    <row r="92" spans="1:7" ht="18" customHeight="1" x14ac:dyDescent="0.2">
      <c r="A92" s="82" t="s">
        <v>88</v>
      </c>
      <c r="B92" s="83"/>
      <c r="C92" s="31" t="s">
        <v>89</v>
      </c>
      <c r="D92" s="32" t="s">
        <v>20</v>
      </c>
      <c r="F92" s="51"/>
    </row>
    <row r="93" spans="1:7" ht="16.5" customHeight="1" x14ac:dyDescent="0.2">
      <c r="A93" s="84"/>
      <c r="B93" s="85" t="s">
        <v>90</v>
      </c>
      <c r="C93" s="86">
        <v>1</v>
      </c>
      <c r="D93" s="87">
        <f>ROUND(($D$78+$D$81+$D$82)/(1-$C$83),2)</f>
        <v>9743.02</v>
      </c>
      <c r="G93" s="27"/>
    </row>
    <row r="95" spans="1:7" x14ac:dyDescent="0.2">
      <c r="D95" s="51"/>
    </row>
  </sheetData>
  <mergeCells count="20">
    <mergeCell ref="A79:B79"/>
    <mergeCell ref="A84:A85"/>
    <mergeCell ref="A48:B48"/>
    <mergeCell ref="A52:B52"/>
    <mergeCell ref="A53:A58"/>
    <mergeCell ref="A59:B59"/>
    <mergeCell ref="A60:A68"/>
    <mergeCell ref="A69:B69"/>
    <mergeCell ref="A44:A47"/>
    <mergeCell ref="B1:D1"/>
    <mergeCell ref="A6:B6"/>
    <mergeCell ref="A7:A15"/>
    <mergeCell ref="A16:B16"/>
    <mergeCell ref="A17:A24"/>
    <mergeCell ref="A25:B25"/>
    <mergeCell ref="A27:A31"/>
    <mergeCell ref="A32:B32"/>
    <mergeCell ref="A33:B33"/>
    <mergeCell ref="A34:A42"/>
    <mergeCell ref="A43:B43"/>
  </mergeCells>
  <printOptions horizontalCentered="1"/>
  <pageMargins left="0.55118110236220474" right="0.19685039370078741" top="0.59055118110236227" bottom="0.47244094488188981" header="0.23622047244094491" footer="0.19685039370078741"/>
  <pageSetup paperSize="9" scale="57" orientation="portrait" r:id="rId1"/>
  <headerFooter alignWithMargins="0">
    <oddHeader xml:space="preserve">&amp;LSENADO FEDERAL
SECRETARIA DE ADMINISTRAÇÃO DE CONTRATAÇÕES - SADCON
COORDENAÇÃO DE CONTROLE E VALIDAÇÃO DE PROCESSOS - COCVAP&amp;R
</oddHeader>
    <oddFooter>&amp;RCritério de Arredondamento:
Ato nº 20/2010 - PRSECR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25</vt:i4>
      </vt:variant>
      <vt:variant>
        <vt:lpstr>Intervalos Nomeados</vt:lpstr>
      </vt:variant>
      <vt:variant>
        <vt:i4>46</vt:i4>
      </vt:variant>
    </vt:vector>
  </HeadingPairs>
  <TitlesOfParts>
    <vt:vector size="71" baseType="lpstr">
      <vt:lpstr>Resumo Ofício</vt:lpstr>
      <vt:lpstr>Bdados</vt:lpstr>
      <vt:lpstr>subitem 1</vt:lpstr>
      <vt:lpstr>subitem 2</vt:lpstr>
      <vt:lpstr>subitem 3</vt:lpstr>
      <vt:lpstr>subitem 4</vt:lpstr>
      <vt:lpstr>subitem 5</vt:lpstr>
      <vt:lpstr>subitem 6</vt:lpstr>
      <vt:lpstr>subitem 7</vt:lpstr>
      <vt:lpstr>subitem 8</vt:lpstr>
      <vt:lpstr>subitem 9</vt:lpstr>
      <vt:lpstr>subitem 10</vt:lpstr>
      <vt:lpstr>subitem 11</vt:lpstr>
      <vt:lpstr>subitem 12</vt:lpstr>
      <vt:lpstr>subitem 13</vt:lpstr>
      <vt:lpstr>subitem 14</vt:lpstr>
      <vt:lpstr>subitem 15</vt:lpstr>
      <vt:lpstr>subitem 16</vt:lpstr>
      <vt:lpstr>subitem 17</vt:lpstr>
      <vt:lpstr>subitem 18</vt:lpstr>
      <vt:lpstr>subitem 19</vt:lpstr>
      <vt:lpstr>subitem 20</vt:lpstr>
      <vt:lpstr>subitem 21</vt:lpstr>
      <vt:lpstr>subitem 22</vt:lpstr>
      <vt:lpstr>subitem 23</vt:lpstr>
      <vt:lpstr>Bdados!Area_de_impressao</vt:lpstr>
      <vt:lpstr>'Resumo Ofício'!Area_de_impressao</vt:lpstr>
      <vt:lpstr>'subitem 1'!Area_de_impressao</vt:lpstr>
      <vt:lpstr>'subitem 10'!Area_de_impressao</vt:lpstr>
      <vt:lpstr>'subitem 11'!Area_de_impressao</vt:lpstr>
      <vt:lpstr>'subitem 12'!Area_de_impressao</vt:lpstr>
      <vt:lpstr>'subitem 13'!Area_de_impressao</vt:lpstr>
      <vt:lpstr>'subitem 14'!Area_de_impressao</vt:lpstr>
      <vt:lpstr>'subitem 15'!Area_de_impressao</vt:lpstr>
      <vt:lpstr>'subitem 16'!Area_de_impressao</vt:lpstr>
      <vt:lpstr>'subitem 17'!Area_de_impressao</vt:lpstr>
      <vt:lpstr>'subitem 18'!Area_de_impressao</vt:lpstr>
      <vt:lpstr>'subitem 19'!Area_de_impressao</vt:lpstr>
      <vt:lpstr>'subitem 2'!Area_de_impressao</vt:lpstr>
      <vt:lpstr>'subitem 20'!Area_de_impressao</vt:lpstr>
      <vt:lpstr>'subitem 21'!Area_de_impressao</vt:lpstr>
      <vt:lpstr>'subitem 22'!Area_de_impressao</vt:lpstr>
      <vt:lpstr>'subitem 23'!Area_de_impressao</vt:lpstr>
      <vt:lpstr>'subitem 3'!Area_de_impressao</vt:lpstr>
      <vt:lpstr>'subitem 4'!Area_de_impressao</vt:lpstr>
      <vt:lpstr>'subitem 5'!Area_de_impressao</vt:lpstr>
      <vt:lpstr>'subitem 6'!Area_de_impressao</vt:lpstr>
      <vt:lpstr>'subitem 7'!Area_de_impressao</vt:lpstr>
      <vt:lpstr>'subitem 8'!Area_de_impressao</vt:lpstr>
      <vt:lpstr>'subitem 9'!Area_de_impressao</vt:lpstr>
      <vt:lpstr>'subitem 10'!Print_Area</vt:lpstr>
      <vt:lpstr>'subitem 11'!Print_Area</vt:lpstr>
      <vt:lpstr>'subitem 12'!Print_Area</vt:lpstr>
      <vt:lpstr>'subitem 13'!Print_Area</vt:lpstr>
      <vt:lpstr>'subitem 14'!Print_Area</vt:lpstr>
      <vt:lpstr>'subitem 15'!Print_Area</vt:lpstr>
      <vt:lpstr>'subitem 16'!Print_Area</vt:lpstr>
      <vt:lpstr>'subitem 17'!Print_Area</vt:lpstr>
      <vt:lpstr>'subitem 18'!Print_Area</vt:lpstr>
      <vt:lpstr>'subitem 19'!Print_Area</vt:lpstr>
      <vt:lpstr>'subitem 20'!Print_Area</vt:lpstr>
      <vt:lpstr>'subitem 21'!Print_Area</vt:lpstr>
      <vt:lpstr>'subitem 22'!Print_Area</vt:lpstr>
      <vt:lpstr>'subitem 23'!Print_Area</vt:lpstr>
      <vt:lpstr>'subitem 3'!Print_Area</vt:lpstr>
      <vt:lpstr>'subitem 4'!Print_Area</vt:lpstr>
      <vt:lpstr>'subitem 5'!Print_Area</vt:lpstr>
      <vt:lpstr>'subitem 6'!Print_Area</vt:lpstr>
      <vt:lpstr>'subitem 7'!Print_Area</vt:lpstr>
      <vt:lpstr>'subitem 8'!Print_Area</vt:lpstr>
      <vt:lpstr>'subitem 9'!Print_Area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Fernando Kiss Campos</dc:creator>
  <cp:lastModifiedBy>Paula Parente Cantuaria Ramos</cp:lastModifiedBy>
  <cp:lastPrinted>2026-07-22T11:52:06Z</cp:lastPrinted>
  <dcterms:created xsi:type="dcterms:W3CDTF">2021-08-16T14:10:55Z</dcterms:created>
  <dcterms:modified xsi:type="dcterms:W3CDTF">2026-09-09T17:31:28Z</dcterms:modified>
</cp:coreProperties>
</file>