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rnanda.guerra\Dropbox\SERVIDOR\PLANALTO\LICITAÇÕES\COMPRASNET\2021\Senado Federal\PE 105-2021\Proposta\Proposta Ajustada\Planilha Analítica\"/>
    </mc:Choice>
  </mc:AlternateContent>
  <xr:revisionPtr revIDLastSave="0" documentId="13_ncr:1_{370BD7F0-12CC-4F9D-971E-6F986373BF06}" xr6:coauthVersionLast="47" xr6:coauthVersionMax="47" xr10:uidLastSave="{00000000-0000-0000-0000-000000000000}"/>
  <bookViews>
    <workbookView xWindow="-120" yWindow="-120" windowWidth="29040" windowHeight="15840" activeTab="9" xr2:uid="{00000000-000D-0000-FFFF-FFFF00000000}"/>
  </bookViews>
  <sheets>
    <sheet name="Composições" sheetId="13" r:id="rId1"/>
    <sheet name="Comp.Aux1" sheetId="12" r:id="rId2"/>
    <sheet name="Comp.Aux2" sheetId="11" r:id="rId3"/>
    <sheet name="Table 1" sheetId="1" state="hidden" r:id="rId4"/>
    <sheet name="Table 2" sheetId="2" state="hidden" r:id="rId5"/>
    <sheet name="Table 3" sheetId="3" state="hidden" r:id="rId6"/>
    <sheet name="Table 4" sheetId="4" state="hidden" r:id="rId7"/>
    <sheet name="Table 5" sheetId="5" state="hidden" r:id="rId8"/>
    <sheet name="Orçamentária" sheetId="6" r:id="rId9"/>
    <sheet name="BDI" sheetId="10" r:id="rId10"/>
    <sheet name="Table 7" sheetId="7" state="hidden" r:id="rId11"/>
    <sheet name="Table 8" sheetId="8" state="hidden" r:id="rId12"/>
    <sheet name="Table 9" sheetId="9" state="hidden" r:id="rId13"/>
  </sheets>
  <externalReferences>
    <externalReference r:id="rId1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" i="13" l="1"/>
  <c r="G14" i="11"/>
  <c r="H13" i="11" s="1"/>
  <c r="G15" i="11"/>
  <c r="G16" i="11"/>
  <c r="G13" i="11"/>
  <c r="H12" i="13"/>
  <c r="G8" i="12" l="1"/>
  <c r="H59" i="13"/>
  <c r="H58" i="13"/>
  <c r="H50" i="13"/>
  <c r="H49" i="13"/>
  <c r="H54" i="13"/>
  <c r="H43" i="13"/>
  <c r="H42" i="13"/>
  <c r="H34" i="13"/>
  <c r="H25" i="13"/>
  <c r="I25" i="13" s="1"/>
  <c r="H16" i="13"/>
  <c r="H17" i="13"/>
  <c r="I16" i="13" s="1"/>
  <c r="I12" i="13"/>
  <c r="I42" i="13" l="1"/>
  <c r="I58" i="13"/>
  <c r="H8" i="13"/>
  <c r="I8" i="13" s="1"/>
  <c r="I21" i="13"/>
  <c r="H53" i="13"/>
  <c r="H52" i="13"/>
  <c r="H51" i="13"/>
  <c r="H48" i="13"/>
  <c r="H47" i="13"/>
  <c r="H38" i="13"/>
  <c r="H37" i="13"/>
  <c r="H36" i="13"/>
  <c r="H35" i="13"/>
  <c r="H30" i="13"/>
  <c r="H29" i="13"/>
  <c r="B3" i="13"/>
  <c r="B1" i="13"/>
  <c r="G10" i="12"/>
  <c r="G9" i="12"/>
  <c r="G15" i="12"/>
  <c r="G14" i="12"/>
  <c r="G13" i="12"/>
  <c r="E12" i="12"/>
  <c r="G12" i="12" s="1"/>
  <c r="E11" i="12"/>
  <c r="G11" i="12" s="1"/>
  <c r="G7" i="12"/>
  <c r="G6" i="12"/>
  <c r="B3" i="12"/>
  <c r="B1" i="12"/>
  <c r="G9" i="11"/>
  <c r="H8" i="11" s="1"/>
  <c r="G8" i="11"/>
  <c r="B3" i="11"/>
  <c r="B1" i="11"/>
  <c r="F17" i="10"/>
  <c r="C17" i="10"/>
  <c r="B1" i="10"/>
  <c r="I34" i="13" l="1"/>
  <c r="H8" i="12"/>
  <c r="I47" i="13"/>
  <c r="I29" i="13"/>
  <c r="I6" i="6"/>
  <c r="J6" i="6" s="1"/>
  <c r="I15" i="6"/>
  <c r="J15" i="6" s="1"/>
  <c r="I16" i="6"/>
  <c r="J16" i="6" s="1"/>
  <c r="I8" i="6"/>
  <c r="J8" i="6" s="1"/>
  <c r="I7" i="6"/>
  <c r="J7" i="6" s="1"/>
  <c r="G7" i="6"/>
  <c r="G6" i="6" l="1"/>
  <c r="G8" i="6"/>
  <c r="I10" i="6"/>
  <c r="J10" i="6" s="1"/>
  <c r="G10" i="6"/>
  <c r="G14" i="6"/>
  <c r="I14" i="6"/>
  <c r="J14" i="6" s="1"/>
  <c r="G17" i="6"/>
  <c r="I17" i="6"/>
  <c r="J17" i="6" s="1"/>
  <c r="G16" i="6"/>
  <c r="G15" i="6"/>
  <c r="I12" i="6"/>
  <c r="J12" i="6" s="1"/>
  <c r="G12" i="6"/>
  <c r="I11" i="6"/>
  <c r="J11" i="6" s="1"/>
  <c r="G11" i="6"/>
  <c r="G9" i="6"/>
  <c r="I9" i="6"/>
  <c r="J9" i="6" s="1"/>
  <c r="J19" i="6" s="1"/>
  <c r="I13" i="6"/>
  <c r="J13" i="6" s="1"/>
  <c r="G13" i="6"/>
  <c r="J18" i="6" l="1"/>
</calcChain>
</file>

<file path=xl/sharedStrings.xml><?xml version="1.0" encoding="utf-8"?>
<sst xmlns="http://schemas.openxmlformats.org/spreadsheetml/2006/main" count="383" uniqueCount="177">
  <si>
    <r>
      <rPr>
        <b/>
        <sz val="12"/>
        <rFont val="Times New Roman"/>
        <family val="1"/>
      </rPr>
      <t>(Processo nº 00200. 006295/2020-23)</t>
    </r>
  </si>
  <si>
    <r>
      <rPr>
        <b/>
        <sz val="12"/>
        <rFont val="Times New Roman"/>
        <family val="1"/>
      </rPr>
      <t>ANEXO 3</t>
    </r>
  </si>
  <si>
    <r>
      <rPr>
        <b/>
        <sz val="12"/>
        <rFont val="Times New Roman"/>
        <family val="1"/>
      </rPr>
      <t>PLANILHA DE ORÇAMENTÁRIA</t>
    </r>
  </si>
  <si>
    <r>
      <rPr>
        <b/>
        <sz val="10"/>
        <rFont val="Times New Roman"/>
        <family val="1"/>
      </rPr>
      <t>Item</t>
    </r>
  </si>
  <si>
    <r>
      <rPr>
        <b/>
        <sz val="10"/>
        <rFont val="Times New Roman"/>
        <family val="1"/>
      </rPr>
      <t>Identifi- cação</t>
    </r>
  </si>
  <si>
    <r>
      <rPr>
        <b/>
        <sz val="10"/>
        <rFont val="Times New Roman"/>
        <family val="1"/>
      </rPr>
      <t>Classificação</t>
    </r>
  </si>
  <si>
    <r>
      <rPr>
        <b/>
        <sz val="10"/>
        <rFont val="Times New Roman"/>
        <family val="1"/>
      </rPr>
      <t>Unid.</t>
    </r>
  </si>
  <si>
    <r>
      <rPr>
        <b/>
        <sz val="10"/>
        <rFont val="Times New Roman"/>
        <family val="1"/>
      </rPr>
      <t>Quantidade</t>
    </r>
  </si>
  <si>
    <r>
      <rPr>
        <b/>
        <sz val="10"/>
        <rFont val="Times New Roman"/>
        <family val="1"/>
      </rPr>
      <t>Custo Unitário</t>
    </r>
  </si>
  <si>
    <r>
      <rPr>
        <b/>
        <sz val="10"/>
        <rFont val="Times New Roman"/>
        <family val="1"/>
      </rPr>
      <t>Custo Direto</t>
    </r>
  </si>
  <si>
    <r>
      <rPr>
        <b/>
        <sz val="10"/>
        <rFont val="Times New Roman"/>
        <family val="1"/>
      </rPr>
      <t>BDI</t>
    </r>
  </si>
  <si>
    <r>
      <rPr>
        <b/>
        <sz val="10"/>
        <rFont val="Times New Roman"/>
        <family val="1"/>
      </rPr>
      <t>Custo Total</t>
    </r>
  </si>
  <si>
    <r>
      <rPr>
        <sz val="10"/>
        <rFont val="Times New Roman"/>
        <family val="1"/>
      </rPr>
      <t>Serviços de Apoio</t>
    </r>
  </si>
  <si>
    <r>
      <rPr>
        <sz val="10"/>
        <rFont val="Times New Roman"/>
        <family val="1"/>
      </rPr>
      <t>Serviços Preliminares</t>
    </r>
  </si>
  <si>
    <r>
      <rPr>
        <vertAlign val="subscript"/>
        <sz val="10"/>
        <rFont val="Times New Roman"/>
        <family val="1"/>
      </rPr>
      <t>m</t>
    </r>
    <r>
      <rPr>
        <sz val="6.5"/>
        <rFont val="Times New Roman"/>
        <family val="1"/>
      </rPr>
      <t>2</t>
    </r>
  </si>
  <si>
    <r>
      <rPr>
        <b/>
        <sz val="10"/>
        <rFont val="Times New Roman"/>
        <family val="1"/>
      </rPr>
      <t>Preço Unitário com BDI</t>
    </r>
  </si>
  <si>
    <r>
      <rPr>
        <sz val="10"/>
        <rFont val="Times New Roman"/>
        <family val="1"/>
      </rPr>
      <t>SF- 01232</t>
    </r>
  </si>
  <si>
    <r>
      <rPr>
        <sz val="10"/>
        <rFont val="Times New Roman"/>
        <family val="1"/>
      </rPr>
      <t>Civil</t>
    </r>
  </si>
  <si>
    <r>
      <rPr>
        <sz val="10"/>
        <rFont val="Times New Roman"/>
        <family val="1"/>
      </rPr>
      <t>Carpete</t>
    </r>
  </si>
  <si>
    <r>
      <rPr>
        <sz val="10"/>
        <rFont val="Times New Roman"/>
        <family val="1"/>
      </rPr>
      <t xml:space="preserve">Fornecimento e Instalação de
</t>
    </r>
    <r>
      <rPr>
        <sz val="10"/>
        <rFont val="Times New Roman"/>
        <family val="1"/>
      </rPr>
      <t>revestimento de piso têxtil (carpete)</t>
    </r>
  </si>
  <si>
    <r>
      <rPr>
        <sz val="10"/>
        <rFont val="Times New Roman"/>
        <family val="1"/>
      </rPr>
      <t>R$ 277,56</t>
    </r>
  </si>
  <si>
    <r>
      <rPr>
        <sz val="10"/>
        <rFont val="Times New Roman"/>
        <family val="1"/>
      </rPr>
      <t>R$ 444.096,16</t>
    </r>
  </si>
  <si>
    <r>
      <rPr>
        <sz val="10"/>
        <rFont val="Times New Roman"/>
        <family val="1"/>
      </rPr>
      <t>R$ 308,81</t>
    </r>
  </si>
  <si>
    <r>
      <rPr>
        <sz val="10"/>
        <rFont val="Times New Roman"/>
        <family val="1"/>
      </rPr>
      <t>R$ 494.096,00</t>
    </r>
  </si>
  <si>
    <r>
      <rPr>
        <sz val="10"/>
        <rFont val="Times New Roman"/>
        <family val="1"/>
      </rPr>
      <t>SF- 00993</t>
    </r>
  </si>
  <si>
    <r>
      <rPr>
        <sz val="10"/>
        <rFont val="Times New Roman"/>
        <family val="1"/>
      </rPr>
      <t xml:space="preserve">Carpete aveludado azul royal (reserva
</t>
    </r>
    <r>
      <rPr>
        <sz val="10"/>
        <rFont val="Times New Roman"/>
        <family val="1"/>
      </rPr>
      <t>técnica de manutenção)</t>
    </r>
  </si>
  <si>
    <r>
      <rPr>
        <sz val="10"/>
        <rFont val="Times New Roman"/>
        <family val="1"/>
      </rPr>
      <t>R$ 229,50</t>
    </r>
  </si>
  <si>
    <r>
      <rPr>
        <sz val="10"/>
        <rFont val="Times New Roman"/>
        <family val="1"/>
      </rPr>
      <t>R$ 68.850,00</t>
    </r>
  </si>
  <si>
    <r>
      <rPr>
        <sz val="10"/>
        <rFont val="Times New Roman"/>
        <family val="1"/>
      </rPr>
      <t>R$ 255,34</t>
    </r>
  </si>
  <si>
    <r>
      <rPr>
        <sz val="10"/>
        <rFont val="Times New Roman"/>
        <family val="1"/>
      </rPr>
      <t>R$ 76.602,00</t>
    </r>
  </si>
  <si>
    <r>
      <rPr>
        <sz val="10"/>
        <rFont val="Times New Roman"/>
        <family val="1"/>
      </rPr>
      <t>SF- 00073</t>
    </r>
  </si>
  <si>
    <r>
      <rPr>
        <sz val="10"/>
        <rFont val="Times New Roman"/>
        <family val="1"/>
      </rPr>
      <t>Limpeza</t>
    </r>
  </si>
  <si>
    <r>
      <rPr>
        <sz val="10"/>
        <rFont val="Times New Roman"/>
        <family val="1"/>
      </rPr>
      <t>Limpeza final de Obra</t>
    </r>
  </si>
  <si>
    <r>
      <rPr>
        <sz val="10"/>
        <rFont val="Times New Roman"/>
        <family val="1"/>
      </rPr>
      <t>R$ 2,04</t>
    </r>
  </si>
  <si>
    <r>
      <rPr>
        <sz val="10"/>
        <rFont val="Times New Roman"/>
        <family val="1"/>
      </rPr>
      <t>R$ 3.265,60</t>
    </r>
  </si>
  <si>
    <r>
      <rPr>
        <sz val="10"/>
        <rFont val="Times New Roman"/>
        <family val="1"/>
      </rPr>
      <t>R$ 2,43</t>
    </r>
  </si>
  <si>
    <r>
      <rPr>
        <sz val="10"/>
        <rFont val="Times New Roman"/>
        <family val="1"/>
      </rPr>
      <t>R$ 3.888,00</t>
    </r>
  </si>
  <si>
    <r>
      <rPr>
        <sz val="10"/>
        <rFont val="Times New Roman"/>
        <family val="1"/>
      </rPr>
      <t>SF- 00046</t>
    </r>
  </si>
  <si>
    <r>
      <rPr>
        <sz val="10"/>
        <rFont val="Times New Roman"/>
        <family val="1"/>
      </rPr>
      <t>Retirada de entulhos</t>
    </r>
  </si>
  <si>
    <r>
      <rPr>
        <vertAlign val="subscript"/>
        <sz val="10"/>
        <rFont val="Times New Roman"/>
        <family val="1"/>
      </rPr>
      <t>m</t>
    </r>
    <r>
      <rPr>
        <sz val="6.5"/>
        <rFont val="Times New Roman"/>
        <family val="1"/>
      </rPr>
      <t>3</t>
    </r>
  </si>
  <si>
    <r>
      <rPr>
        <sz val="10"/>
        <rFont val="Times New Roman"/>
        <family val="1"/>
      </rPr>
      <t>R$ 16,73</t>
    </r>
  </si>
  <si>
    <r>
      <rPr>
        <sz val="10"/>
        <rFont val="Times New Roman"/>
        <family val="1"/>
      </rPr>
      <t>R$ 501,89</t>
    </r>
  </si>
  <si>
    <r>
      <rPr>
        <sz val="10"/>
        <rFont val="Times New Roman"/>
        <family val="1"/>
      </rPr>
      <t>R$ 19,92</t>
    </r>
  </si>
  <si>
    <r>
      <rPr>
        <sz val="10"/>
        <rFont val="Times New Roman"/>
        <family val="1"/>
      </rPr>
      <t>R$ 597,60</t>
    </r>
  </si>
  <si>
    <r>
      <rPr>
        <sz val="10"/>
        <rFont val="Times New Roman"/>
        <family val="1"/>
      </rPr>
      <t>SF- 00007</t>
    </r>
  </si>
  <si>
    <r>
      <rPr>
        <sz val="10"/>
        <rFont val="Times New Roman"/>
        <family val="1"/>
      </rPr>
      <t>Demolição de contrapiso</t>
    </r>
  </si>
  <si>
    <r>
      <rPr>
        <sz val="10"/>
        <rFont val="Times New Roman"/>
        <family val="1"/>
      </rPr>
      <t>R$ 11,71</t>
    </r>
  </si>
  <si>
    <r>
      <rPr>
        <sz val="10"/>
        <rFont val="Times New Roman"/>
        <family val="1"/>
      </rPr>
      <t>R$ 3.044,77</t>
    </r>
  </si>
  <si>
    <r>
      <rPr>
        <sz val="10"/>
        <rFont val="Times New Roman"/>
        <family val="1"/>
      </rPr>
      <t>R$ 13,95</t>
    </r>
  </si>
  <si>
    <r>
      <rPr>
        <sz val="10"/>
        <rFont val="Times New Roman"/>
        <family val="1"/>
      </rPr>
      <t>R$ 3.627,00</t>
    </r>
  </si>
  <si>
    <r>
      <rPr>
        <sz val="10"/>
        <rFont val="Times New Roman"/>
        <family val="1"/>
      </rPr>
      <t>SF- 00105</t>
    </r>
  </si>
  <si>
    <r>
      <rPr>
        <sz val="10"/>
        <rFont val="Times New Roman"/>
        <family val="1"/>
      </rPr>
      <t xml:space="preserve">Pisos,
</t>
    </r>
    <r>
      <rPr>
        <sz val="10"/>
        <rFont val="Times New Roman"/>
        <family val="1"/>
      </rPr>
      <t>Revestimentos e Pavimentação</t>
    </r>
  </si>
  <si>
    <r>
      <rPr>
        <sz val="10"/>
        <rFont val="Times New Roman"/>
        <family val="1"/>
      </rPr>
      <t>Contrapiso em argamassa</t>
    </r>
  </si>
  <si>
    <r>
      <rPr>
        <sz val="10"/>
        <rFont val="Times New Roman"/>
        <family val="1"/>
      </rPr>
      <t>m2</t>
    </r>
  </si>
  <si>
    <r>
      <rPr>
        <sz val="10"/>
        <rFont val="Times New Roman"/>
        <family val="1"/>
      </rPr>
      <t>R$ 48,05</t>
    </r>
  </si>
  <si>
    <r>
      <rPr>
        <sz val="10"/>
        <rFont val="Times New Roman"/>
        <family val="1"/>
      </rPr>
      <t>R$ 12.493,51</t>
    </r>
  </si>
  <si>
    <r>
      <rPr>
        <sz val="10"/>
        <rFont val="Times New Roman"/>
        <family val="1"/>
      </rPr>
      <t>R$ 57,23</t>
    </r>
  </si>
  <si>
    <r>
      <rPr>
        <sz val="10"/>
        <rFont val="Times New Roman"/>
        <family val="1"/>
      </rPr>
      <t>R$ 14.879,80</t>
    </r>
  </si>
  <si>
    <r>
      <rPr>
        <b/>
        <sz val="10"/>
        <rFont val="Times New Roman"/>
        <family val="1"/>
      </rPr>
      <t>CUSTO DIRETO</t>
    </r>
  </si>
  <si>
    <r>
      <rPr>
        <b/>
        <sz val="10"/>
        <rFont val="Times New Roman"/>
        <family val="1"/>
      </rPr>
      <t>R$ 547.075,45</t>
    </r>
  </si>
  <si>
    <r>
      <rPr>
        <b/>
        <sz val="10"/>
        <rFont val="Times New Roman"/>
        <family val="1"/>
      </rPr>
      <t>CUSTO TOTAL</t>
    </r>
  </si>
  <si>
    <r>
      <rPr>
        <b/>
        <sz val="10"/>
        <rFont val="Times New Roman"/>
        <family val="1"/>
      </rPr>
      <t>R$ 611.339,65</t>
    </r>
  </si>
  <si>
    <t>PREGÃO ELETRÔNICO Nº 105/2021</t>
  </si>
  <si>
    <t>COMISSÃO PERMANENTE DE LICITAÇÃO</t>
  </si>
  <si>
    <t>PLANILHA DE ORÇAMENTÁRIA</t>
  </si>
  <si>
    <t>Transporte e destinação final de entulho para distâncias até 30 km</t>
  </si>
  <si>
    <t>SF- 00001</t>
  </si>
  <si>
    <t>hh</t>
  </si>
  <si>
    <t>SF- 00003</t>
  </si>
  <si>
    <t>un</t>
  </si>
  <si>
    <t>SF- 00004</t>
  </si>
  <si>
    <t>Projetos de segurança do trabalho</t>
  </si>
  <si>
    <t>SF- 00015</t>
  </si>
  <si>
    <t>Locação de caçambas</t>
  </si>
  <si>
    <t>SF- 00984</t>
  </si>
  <si>
    <t>m3 x km</t>
  </si>
  <si>
    <t>SF- 01233</t>
  </si>
  <si>
    <t>SF- 01232</t>
  </si>
  <si>
    <t>SF- 00993</t>
  </si>
  <si>
    <t>SF- 00073</t>
  </si>
  <si>
    <t>SF- 00046</t>
  </si>
  <si>
    <t>Retirada de entulhos</t>
  </si>
  <si>
    <t>SF- 00007</t>
  </si>
  <si>
    <t>Demolição de contrapiso</t>
  </si>
  <si>
    <t>Engenheiro(a) /Arquiteto(a) júnior</t>
  </si>
  <si>
    <t>Planejamento físico-financeiro</t>
  </si>
  <si>
    <t>Limpeza final</t>
  </si>
  <si>
    <t>Contrapiso em argamassa</t>
  </si>
  <si>
    <t>Carpete aveludado azul royal</t>
  </si>
  <si>
    <t>Carpete aveludado azul royal - fornecimento e instalação</t>
  </si>
  <si>
    <t>Demolição de revestimento de piso têxtil (carpete)</t>
  </si>
  <si>
    <t>UNIDADE</t>
  </si>
  <si>
    <t>DESCRIÇÃO</t>
  </si>
  <si>
    <t>ITEM</t>
  </si>
  <si>
    <t>QUANTIDADE</t>
  </si>
  <si>
    <t>CUSTO UNITÁRIO</t>
  </si>
  <si>
    <t>CUSTO DIRETO TOTAL</t>
  </si>
  <si>
    <t>BDI (%)</t>
  </si>
  <si>
    <t>PREÇO UNITÁRIO COM BDI</t>
  </si>
  <si>
    <t>PREÇO TOTAL</t>
  </si>
  <si>
    <t xml:space="preserve"> Substituição do carpete azul royal em partes do Edifício Principal do Senado Federal.</t>
  </si>
  <si>
    <t>PLANILHA ORÇAMENTÁRIA</t>
  </si>
  <si>
    <t>Data: Agosto de 2021</t>
  </si>
  <si>
    <t>BENEFÍCIOS E DESPESAS INDIRETAS - BDI</t>
  </si>
  <si>
    <t>BDI Edificações</t>
  </si>
  <si>
    <t>Componentes do BDI</t>
  </si>
  <si>
    <t>Cálculo sem CPRB</t>
  </si>
  <si>
    <t>não-desonerado</t>
  </si>
  <si>
    <t>% considerado</t>
  </si>
  <si>
    <t>AC</t>
  </si>
  <si>
    <t>S+G</t>
  </si>
  <si>
    <t>R</t>
  </si>
  <si>
    <t>DF</t>
  </si>
  <si>
    <t>L</t>
  </si>
  <si>
    <t>PIS</t>
  </si>
  <si>
    <t>COFINS</t>
  </si>
  <si>
    <t>CPRB</t>
  </si>
  <si>
    <t>ISS</t>
  </si>
  <si>
    <t>BDI mero fornecimento</t>
  </si>
  <si>
    <t>COMPOSIÇÕES DE CUSTO UNITÁRIO AUXILIARES DE 2º NÍVEL</t>
  </si>
  <si>
    <t>DISCRIMINAÇÃO DA COMPOSIÇÃO</t>
  </si>
  <si>
    <t>COEFICIENTE</t>
  </si>
  <si>
    <t>CUSTO TOTAL</t>
  </si>
  <si>
    <t>TOTAL</t>
  </si>
  <si>
    <t>QTD</t>
  </si>
  <si>
    <t>TRANSPORTE COM CAMINHÃO BASCULANTE DE 6 M³, EM VIA URBANA PAVIMENTADA, DMT ATÉ 30 KM (UNIDADE: M3XKM). AF_07/2020</t>
  </si>
  <si>
    <t/>
  </si>
  <si>
    <t>M3xKM</t>
  </si>
  <si>
    <t>CAMINHÃO BASCULANTE 6 M3 TOCO, PESO BRUTO TOTAL 16.000 KG, CARGA ÚTIL MÁXIMA 11.130 KG, DISTÂNCIA ENTRE EIXOS 5,36 M, POTÊNCIA 185 CV, INCLUSIVE CAÇAMBA METÁLICA - CHP DIURNO. AF_06/2014</t>
  </si>
  <si>
    <t>CHP</t>
  </si>
  <si>
    <t>CAMINHÃO BASCULANTE 6 M3 TOCO, PESO BRUTO TOTAL 16.000 KG, CARGA ÚTIL MÁXIMA 11.130 KG, DISTÂNCIA ENTRE EIXOS 5,36 M, POTÊNCIA 185 CV, INCLUSIVE CAÇAMBA METÁLICA - CHI DIURNO. AF_06/2014</t>
  </si>
  <si>
    <t>CHI</t>
  </si>
  <si>
    <t>CARGA, MANOBRA E DESCARGA DE SOLOS E MATERIAIS GRANULARES EM CAMINHÃO BASCULANTE 6 M³ - CARGA COM PÁ CARREGADEIRA (CAÇAMBA DE 1,7 A 2,8 M³ / 128 HP) E DESCARGA LIVRE (UNIDADE: M3). AF_07/2020</t>
  </si>
  <si>
    <t>M3</t>
  </si>
  <si>
    <t>CAMINHÃO BASCULANTE 6 M3, PESO BRUTO TOTAL 16.000 KG, CARGA ÚTIL MÁXIMA 13.071 KG, DISTÂNCIA ENTRE EIXOS 4,80 M, POTÊNCIA 230 CV INCLUSIVE CAÇAMBA METÁLICA - CHP DIURNO. AF_06/2014</t>
  </si>
  <si>
    <t>PÁ CARREGADEIRA SOBRE RODAS, POTÊNCIA LÍQUIDA 128 HP, CAPACIDADE DA CAÇAMBA 1,7 A 2,8 M3, PESO OPERACIONAL 11632 KG - CHI DIURNO. AF_06/2014</t>
  </si>
  <si>
    <t>COMPOSIÇÕES DE CUSTO UNITÁRIO AUXILIARES DE 1º NÍVEL</t>
  </si>
  <si>
    <t>ARGAMASSA TRAÇO 1:4 (EM VOLUME DE CIMENTO E AREIA MÉDIA ÚMIDA) PARA CONTRAPISO, PREPARO MANUAL. AF_08/2019</t>
  </si>
  <si>
    <t>AREIA MEDIA - POSTO JAZIDA/FORNECEDOR (RETIRADO NA JAZIDA, SEM TRANSPORTE)</t>
  </si>
  <si>
    <t>CIMENTO PORTLAND COMPOSTO CP II-32</t>
  </si>
  <si>
    <t>KG</t>
  </si>
  <si>
    <t>Servente com encargos complementares</t>
  </si>
  <si>
    <t>H</t>
  </si>
  <si>
    <t>Obs.: Considerando fornecedor de areia a 20 km do Senado Federal.</t>
  </si>
  <si>
    <t>COMPOSIÇÕES DE CUSTO UNITÁRIO</t>
  </si>
  <si>
    <t>TOTAL DO SERVIÇO</t>
  </si>
  <si>
    <t>SF-00001</t>
  </si>
  <si>
    <t>SF-00003</t>
  </si>
  <si>
    <t>SF-00004</t>
  </si>
  <si>
    <t>SF-00007</t>
  </si>
  <si>
    <t>SF-00046</t>
  </si>
  <si>
    <t>SF-00073</t>
  </si>
  <si>
    <t>SF-00105</t>
  </si>
  <si>
    <t>SF-00984</t>
  </si>
  <si>
    <t>SF-01232</t>
  </si>
  <si>
    <t>SF-01233</t>
  </si>
  <si>
    <t>Engenheiro civil de obra junior com encargos complementares</t>
  </si>
  <si>
    <t>Engenheiro Civil de Obra Pleno com encargos complementares</t>
  </si>
  <si>
    <t>Engenheiro Civil Pleno com encargos complementares</t>
  </si>
  <si>
    <t>Anotação de Responsabilidade Técnica</t>
  </si>
  <si>
    <t>Servente com Encargos Complementares</t>
  </si>
  <si>
    <t>Pedreiro com Encargos Complementares</t>
  </si>
  <si>
    <t>ADITIVO ADESIVO LIQUIDO PARA ARGAMASSAS DE REVESTIMENTOS CIMENTICIOS</t>
  </si>
  <si>
    <t>PEDREIRO COM ENCARGOS COMPLEMENTARES</t>
  </si>
  <si>
    <t>SERVENTE COM ENCARGOS COMPLEMENTARES</t>
  </si>
  <si>
    <t>Adesivo de contato a base d'água</t>
  </si>
  <si>
    <t>Carpete aveludado azul royal, para uso comercial, adequado para tráfego pesado, conforme especificações técnicas.</t>
  </si>
  <si>
    <t>Adjuvante para argamassa base PVA</t>
  </si>
  <si>
    <t>m2</t>
  </si>
  <si>
    <t>h</t>
  </si>
  <si>
    <t>m3</t>
  </si>
  <si>
    <t>kg</t>
  </si>
  <si>
    <t>SF- 00105</t>
  </si>
  <si>
    <r>
      <rPr>
        <vertAlign val="subscript"/>
        <sz val="10"/>
        <rFont val="Cambria"/>
        <family val="1"/>
        <scheme val="major"/>
      </rPr>
      <t>m</t>
    </r>
    <r>
      <rPr>
        <sz val="10"/>
        <rFont val="Cambria"/>
        <family val="1"/>
        <scheme val="major"/>
      </rPr>
      <t>2</t>
    </r>
  </si>
  <si>
    <r>
      <rPr>
        <vertAlign val="subscript"/>
        <sz val="10"/>
        <rFont val="Cambria"/>
        <family val="1"/>
        <scheme val="major"/>
      </rPr>
      <t>m</t>
    </r>
    <r>
      <rPr>
        <sz val="10"/>
        <rFont val="Cambria"/>
        <family val="1"/>
        <scheme val="major"/>
      </rPr>
      <t>3</t>
    </r>
  </si>
  <si>
    <r>
      <t xml:space="preserve">Fontes: </t>
    </r>
    <r>
      <rPr>
        <sz val="10"/>
        <rFont val="Cambria"/>
        <family val="1"/>
        <scheme val="major"/>
      </rPr>
      <t>Acórdãos 2.369/2011-TCU-Plenário e 2.622/2013-TCU-Plenário.</t>
    </r>
  </si>
  <si>
    <t>CUSTO DIRETO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</si>
</sst>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* #,##0.00_);_(* \(#,##0.00\);_(* \-??_);_(@_)"/>
    <numFmt numFmtId="166" formatCode="#,##0;;"/>
    <numFmt numFmtId="167" formatCode="#,##0.00;;"/>
    <numFmt numFmtId="168" formatCode="&quot;R$&quot;\ #,##0.00;[Red]&quot;R$&quot;\ #,##0.00"/>
    <numFmt numFmtId="169" formatCode="&quot;Data-base SINAPI&quot;\ mm/yyyy"/>
    <numFmt numFmtId="170" formatCode="#,##0.0000"/>
    <numFmt numFmtId="171" formatCode="#,##0.0000000"/>
    <numFmt numFmtId="172" formatCode="_(&quot;R$&quot;* #,##0.00_);_(&quot;R$&quot;* \(#,##0.00\);_(&quot;R$&quot;* &quot;-&quot;??_);_(@_)"/>
    <numFmt numFmtId="173" formatCode="0.0000"/>
  </numFmts>
  <fonts count="21" x14ac:knownFonts="1">
    <font>
      <sz val="10"/>
      <color rgb="FF000000"/>
      <name val="Times New Roman"/>
      <charset val="204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color rgb="FF000000"/>
      <name val="Times New Roman"/>
      <family val="2"/>
    </font>
    <font>
      <sz val="10"/>
      <name val="Times New Roman"/>
      <family val="1"/>
    </font>
    <font>
      <b/>
      <sz val="12"/>
      <name val="Times New Roman"/>
      <family val="1"/>
    </font>
    <font>
      <vertAlign val="subscript"/>
      <sz val="10"/>
      <name val="Times New Roman"/>
      <family val="1"/>
    </font>
    <font>
      <sz val="6.5"/>
      <name val="Times New Roman"/>
      <family val="1"/>
    </font>
    <font>
      <sz val="10"/>
      <color rgb="FF000000"/>
      <name val="Times New Roman"/>
      <family val="1"/>
    </font>
    <font>
      <sz val="10"/>
      <name val="Arial"/>
      <family val="2"/>
    </font>
    <font>
      <b/>
      <i/>
      <sz val="10"/>
      <color rgb="FFFF0000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rgb="FF000000"/>
      <name val="Cambria"/>
      <family val="1"/>
      <scheme val="maj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sz val="10"/>
      <name val="Cambria"/>
      <family val="1"/>
      <scheme val="major"/>
    </font>
    <font>
      <b/>
      <sz val="10"/>
      <color theme="0"/>
      <name val="Cambria"/>
      <family val="1"/>
      <scheme val="major"/>
    </font>
    <font>
      <b/>
      <u/>
      <sz val="10"/>
      <color rgb="FFFF0000"/>
      <name val="Cambria"/>
      <family val="1"/>
      <scheme val="major"/>
    </font>
    <font>
      <b/>
      <sz val="10"/>
      <color rgb="FFFF0000"/>
      <name val="Cambria"/>
      <family val="1"/>
      <scheme val="major"/>
    </font>
    <font>
      <vertAlign val="subscript"/>
      <sz val="10"/>
      <name val="Cambria"/>
      <family val="1"/>
      <scheme val="major"/>
    </font>
    <font>
      <b/>
      <u/>
      <sz val="10"/>
      <color theme="1"/>
      <name val="Cambria"/>
      <family val="1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F243D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9" fillId="0" borderId="0" applyFont="0" applyFill="0" applyAlignment="0" applyProtection="0"/>
    <xf numFmtId="0" fontId="9" fillId="0" borderId="0"/>
    <xf numFmtId="172" fontId="9" fillId="0" borderId="0" applyFont="0" applyFill="0" applyBorder="0" applyAlignment="0" applyProtection="0"/>
  </cellStyleXfs>
  <cellXfs count="17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 indent="1"/>
    </xf>
    <xf numFmtId="1" fontId="3" fillId="0" borderId="1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left" vertical="top" wrapText="1" indent="2"/>
    </xf>
    <xf numFmtId="0" fontId="0" fillId="0" borderId="1" xfId="0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 vertical="top" shrinkToFit="1"/>
    </xf>
    <xf numFmtId="10" fontId="3" fillId="0" borderId="1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center" shrinkToFit="1"/>
    </xf>
    <xf numFmtId="2" fontId="3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shrinkToFit="1"/>
    </xf>
    <xf numFmtId="1" fontId="3" fillId="0" borderId="0" xfId="0" applyNumberFormat="1" applyFont="1" applyFill="1" applyBorder="1" applyAlignment="1">
      <alignment horizontal="right" vertical="top" indent="2" shrinkToFit="1"/>
    </xf>
    <xf numFmtId="0" fontId="4" fillId="0" borderId="1" xfId="0" applyFont="1" applyFill="1" applyBorder="1" applyAlignment="1">
      <alignment horizontal="left" vertical="center" wrapText="1" indent="1"/>
    </xf>
    <xf numFmtId="0" fontId="0" fillId="0" borderId="1" xfId="0" applyFill="1" applyBorder="1" applyAlignment="1">
      <alignment horizontal="center" vertical="top" wrapText="1"/>
    </xf>
    <xf numFmtId="4" fontId="3" fillId="0" borderId="1" xfId="0" applyNumberFormat="1" applyFont="1" applyFill="1" applyBorder="1" applyAlignment="1">
      <alignment horizontal="center" vertical="top" shrinkToFit="1"/>
    </xf>
    <xf numFmtId="0" fontId="2" fillId="3" borderId="1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10" fillId="4" borderId="0" xfId="0" applyFont="1" applyFill="1" applyAlignment="1">
      <alignment horizontal="centerContinuous" vertical="distributed"/>
    </xf>
    <xf numFmtId="173" fontId="10" fillId="4" borderId="0" xfId="0" applyNumberFormat="1" applyFont="1" applyFill="1" applyAlignment="1">
      <alignment horizontal="centerContinuous" vertical="distributed"/>
    </xf>
    <xf numFmtId="0" fontId="10" fillId="0" borderId="0" xfId="0" applyFont="1" applyAlignment="1">
      <alignment horizontal="centerContinuous" vertical="distributed"/>
    </xf>
    <xf numFmtId="2" fontId="11" fillId="0" borderId="0" xfId="0" applyNumberFormat="1" applyFont="1" applyAlignment="1">
      <alignment horizontal="center" vertical="center" wrapText="1"/>
    </xf>
    <xf numFmtId="0" fontId="12" fillId="0" borderId="0" xfId="0" applyFont="1"/>
    <xf numFmtId="0" fontId="13" fillId="4" borderId="0" xfId="0" applyFont="1" applyFill="1" applyAlignment="1">
      <alignment horizontal="centerContinuous" vertical="center" wrapText="1"/>
    </xf>
    <xf numFmtId="0" fontId="11" fillId="4" borderId="0" xfId="0" applyFont="1" applyFill="1" applyAlignment="1">
      <alignment horizontal="centerContinuous" vertical="center" wrapText="1"/>
    </xf>
    <xf numFmtId="0" fontId="11" fillId="4" borderId="0" xfId="0" applyFont="1" applyFill="1" applyAlignment="1">
      <alignment horizontal="centerContinuous" vertical="center"/>
    </xf>
    <xf numFmtId="173" fontId="11" fillId="4" borderId="0" xfId="0" applyNumberFormat="1" applyFont="1" applyFill="1" applyAlignment="1">
      <alignment horizontal="centerContinuous" vertical="center" wrapText="1"/>
    </xf>
    <xf numFmtId="0" fontId="11" fillId="0" borderId="0" xfId="0" applyFont="1" applyAlignment="1">
      <alignment horizontal="centerContinuous" vertical="center" wrapText="1"/>
    </xf>
    <xf numFmtId="0" fontId="14" fillId="0" borderId="0" xfId="0" applyFont="1" applyAlignment="1">
      <alignment horizontal="centerContinuous" vertical="center" wrapText="1"/>
    </xf>
    <xf numFmtId="0" fontId="14" fillId="0" borderId="0" xfId="0" applyFont="1" applyAlignment="1">
      <alignment horizontal="centerContinuous" vertical="center"/>
    </xf>
    <xf numFmtId="173" fontId="14" fillId="0" borderId="0" xfId="0" applyNumberFormat="1" applyFont="1" applyAlignment="1">
      <alignment horizontal="centerContinuous" vertical="center" wrapText="1"/>
    </xf>
    <xf numFmtId="0" fontId="12" fillId="0" borderId="0" xfId="0" applyFont="1" applyFill="1" applyBorder="1" applyAlignment="1">
      <alignment horizontal="left" vertical="top"/>
    </xf>
    <xf numFmtId="0" fontId="13" fillId="4" borderId="25" xfId="0" applyFont="1" applyFill="1" applyBorder="1" applyAlignment="1">
      <alignment horizontal="center" vertical="center" wrapText="1"/>
    </xf>
    <xf numFmtId="0" fontId="13" fillId="4" borderId="18" xfId="0" applyFont="1" applyFill="1" applyBorder="1" applyAlignment="1">
      <alignment horizontal="center" vertical="center" wrapText="1"/>
    </xf>
    <xf numFmtId="0" fontId="13" fillId="4" borderId="18" xfId="0" applyFont="1" applyFill="1" applyBorder="1" applyAlignment="1">
      <alignment horizontal="center" vertical="center"/>
    </xf>
    <xf numFmtId="173" fontId="13" fillId="4" borderId="18" xfId="0" applyNumberFormat="1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0" xfId="5" applyFont="1" applyBorder="1" applyAlignment="1">
      <alignment horizontal="center" vertical="center" wrapText="1"/>
    </xf>
    <xf numFmtId="0" fontId="13" fillId="0" borderId="11" xfId="5" applyFont="1" applyBorder="1" applyAlignment="1">
      <alignment horizontal="center" vertical="center" wrapText="1"/>
    </xf>
    <xf numFmtId="173" fontId="13" fillId="0" borderId="11" xfId="5" applyNumberFormat="1" applyFont="1" applyBorder="1" applyAlignment="1">
      <alignment vertical="center" wrapText="1"/>
    </xf>
    <xf numFmtId="0" fontId="13" fillId="0" borderId="11" xfId="5" applyFont="1" applyBorder="1" applyAlignment="1">
      <alignment vertical="center" wrapText="1"/>
    </xf>
    <xf numFmtId="0" fontId="13" fillId="0" borderId="20" xfId="5" applyFont="1" applyBorder="1" applyAlignment="1">
      <alignment vertical="center" wrapText="1"/>
    </xf>
    <xf numFmtId="2" fontId="14" fillId="4" borderId="0" xfId="6" applyNumberFormat="1" applyFont="1" applyFill="1" applyBorder="1" applyAlignment="1" applyProtection="1">
      <alignment horizontal="center" vertical="center" wrapText="1"/>
    </xf>
    <xf numFmtId="0" fontId="15" fillId="0" borderId="0" xfId="5" applyFont="1" applyAlignment="1">
      <alignment vertical="center" wrapText="1"/>
    </xf>
    <xf numFmtId="173" fontId="15" fillId="0" borderId="0" xfId="5" applyNumberFormat="1" applyFont="1" applyAlignment="1">
      <alignment vertical="center" wrapText="1"/>
    </xf>
    <xf numFmtId="172" fontId="15" fillId="0" borderId="0" xfId="6" applyFont="1" applyFill="1" applyBorder="1" applyAlignment="1" applyProtection="1">
      <alignment horizontal="center" vertical="center" wrapText="1"/>
    </xf>
    <xf numFmtId="172" fontId="15" fillId="0" borderId="0" xfId="6" applyFont="1" applyBorder="1" applyAlignment="1" applyProtection="1">
      <alignment horizontal="center" vertical="center" wrapText="1"/>
    </xf>
    <xf numFmtId="172" fontId="15" fillId="0" borderId="21" xfId="6" applyFont="1" applyFill="1" applyBorder="1" applyAlignment="1" applyProtection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73" fontId="15" fillId="0" borderId="0" xfId="0" applyNumberFormat="1" applyFont="1" applyAlignment="1">
      <alignment horizontal="center" vertical="center" wrapText="1"/>
    </xf>
    <xf numFmtId="172" fontId="16" fillId="7" borderId="21" xfId="6" applyFont="1" applyFill="1" applyBorder="1" applyAlignment="1" applyProtection="1">
      <alignment horizontal="center" vertical="center" wrapText="1"/>
    </xf>
    <xf numFmtId="44" fontId="12" fillId="0" borderId="0" xfId="0" applyNumberFormat="1" applyFont="1" applyFill="1" applyBorder="1" applyAlignment="1">
      <alignment horizontal="left" vertical="top"/>
    </xf>
    <xf numFmtId="172" fontId="13" fillId="0" borderId="11" xfId="5" applyNumberFormat="1" applyFont="1" applyBorder="1" applyAlignment="1">
      <alignment vertical="center" wrapText="1"/>
    </xf>
    <xf numFmtId="172" fontId="15" fillId="0" borderId="0" xfId="6" applyFont="1" applyFill="1" applyBorder="1" applyAlignment="1" applyProtection="1">
      <alignment vertical="center" wrapText="1"/>
    </xf>
    <xf numFmtId="172" fontId="14" fillId="0" borderId="0" xfId="6" applyFont="1" applyFill="1" applyBorder="1" applyAlignment="1" applyProtection="1">
      <alignment horizontal="center" vertical="center" wrapText="1"/>
    </xf>
    <xf numFmtId="0" fontId="15" fillId="0" borderId="0" xfId="0" applyFont="1" applyAlignment="1">
      <alignment horizontal="center" vertical="center"/>
    </xf>
    <xf numFmtId="164" fontId="15" fillId="0" borderId="0" xfId="0" applyNumberFormat="1" applyFont="1" applyAlignment="1">
      <alignment horizontal="center" vertical="center" wrapText="1"/>
    </xf>
    <xf numFmtId="172" fontId="13" fillId="0" borderId="11" xfId="5" applyNumberFormat="1" applyFont="1" applyBorder="1" applyAlignment="1">
      <alignment horizontal="center" vertical="center" wrapText="1"/>
    </xf>
    <xf numFmtId="172" fontId="15" fillId="0" borderId="0" xfId="6" applyFont="1" applyBorder="1" applyAlignment="1" applyProtection="1">
      <alignment horizontal="center" vertical="center"/>
    </xf>
    <xf numFmtId="172" fontId="15" fillId="0" borderId="21" xfId="6" applyFont="1" applyBorder="1" applyAlignment="1" applyProtection="1">
      <alignment horizontal="center" vertical="center"/>
    </xf>
    <xf numFmtId="172" fontId="15" fillId="0" borderId="0" xfId="6" applyFont="1" applyFill="1" applyBorder="1" applyAlignment="1" applyProtection="1">
      <alignment horizontal="center" vertical="center"/>
    </xf>
    <xf numFmtId="0" fontId="15" fillId="0" borderId="12" xfId="0" applyFont="1" applyBorder="1" applyAlignment="1">
      <alignment horizontal="center" vertical="center" wrapText="1"/>
    </xf>
    <xf numFmtId="173" fontId="15" fillId="0" borderId="12" xfId="0" applyNumberFormat="1" applyFont="1" applyBorder="1" applyAlignment="1">
      <alignment horizontal="center" vertical="center" wrapText="1"/>
    </xf>
    <xf numFmtId="172" fontId="15" fillId="0" borderId="12" xfId="6" applyFont="1" applyBorder="1" applyAlignment="1" applyProtection="1">
      <alignment horizontal="center" vertical="center"/>
    </xf>
    <xf numFmtId="172" fontId="15" fillId="0" borderId="22" xfId="6" applyFont="1" applyBorder="1" applyAlignment="1" applyProtection="1">
      <alignment horizontal="center" vertical="center"/>
    </xf>
    <xf numFmtId="0" fontId="17" fillId="0" borderId="12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170" fontId="17" fillId="0" borderId="12" xfId="0" applyNumberFormat="1" applyFont="1" applyBorder="1" applyAlignment="1">
      <alignment vertical="center" wrapText="1"/>
    </xf>
    <xf numFmtId="171" fontId="13" fillId="0" borderId="11" xfId="5" applyNumberFormat="1" applyFont="1" applyBorder="1" applyAlignment="1">
      <alignment vertical="center" wrapText="1"/>
    </xf>
    <xf numFmtId="170" fontId="14" fillId="4" borderId="0" xfId="6" applyNumberFormat="1" applyFont="1" applyFill="1" applyBorder="1" applyAlignment="1" applyProtection="1">
      <alignment horizontal="center" vertical="center" wrapText="1"/>
    </xf>
    <xf numFmtId="172" fontId="13" fillId="0" borderId="21" xfId="6" applyFont="1" applyFill="1" applyBorder="1" applyAlignment="1" applyProtection="1">
      <alignment horizontal="center" vertical="center" wrapText="1"/>
    </xf>
    <xf numFmtId="171" fontId="15" fillId="0" borderId="12" xfId="0" applyNumberFormat="1" applyFont="1" applyBorder="1" applyAlignment="1">
      <alignment horizontal="center" vertical="center" wrapText="1"/>
    </xf>
    <xf numFmtId="172" fontId="15" fillId="0" borderId="12" xfId="6" applyFont="1" applyFill="1" applyBorder="1" applyAlignment="1" applyProtection="1">
      <alignment horizontal="center" vertical="center" wrapText="1"/>
    </xf>
    <xf numFmtId="172" fontId="15" fillId="0" borderId="22" xfId="6" applyFont="1" applyFill="1" applyBorder="1" applyAlignment="1" applyProtection="1">
      <alignment horizontal="center" vertical="center" wrapText="1"/>
    </xf>
    <xf numFmtId="0" fontId="10" fillId="4" borderId="0" xfId="0" applyFont="1" applyFill="1" applyAlignment="1">
      <alignment horizontal="centerContinuous" vertical="center"/>
    </xf>
    <xf numFmtId="0" fontId="10" fillId="4" borderId="0" xfId="0" applyFont="1" applyFill="1" applyAlignment="1">
      <alignment horizontal="centerContinuous" vertical="center" wrapText="1"/>
    </xf>
    <xf numFmtId="0" fontId="10" fillId="0" borderId="0" xfId="0" applyFont="1" applyAlignment="1">
      <alignment horizontal="centerContinuous" vertical="center"/>
    </xf>
    <xf numFmtId="0" fontId="11" fillId="0" borderId="0" xfId="0" applyFont="1" applyAlignment="1">
      <alignment vertical="center"/>
    </xf>
    <xf numFmtId="170" fontId="11" fillId="0" borderId="0" xfId="0" applyNumberFormat="1" applyFont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5" fillId="0" borderId="0" xfId="5" applyFont="1" applyBorder="1" applyAlignment="1">
      <alignment vertical="center" wrapText="1"/>
    </xf>
    <xf numFmtId="171" fontId="15" fillId="0" borderId="0" xfId="5" applyNumberFormat="1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173" fontId="15" fillId="0" borderId="0" xfId="0" applyNumberFormat="1" applyFont="1" applyBorder="1" applyAlignment="1">
      <alignment horizontal="center" vertical="center" wrapText="1"/>
    </xf>
    <xf numFmtId="164" fontId="15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wrapText="1"/>
    </xf>
    <xf numFmtId="0" fontId="13" fillId="0" borderId="11" xfId="5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172" fontId="15" fillId="0" borderId="12" xfId="6" applyFont="1" applyBorder="1" applyAlignment="1" applyProtection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/>
    </xf>
    <xf numFmtId="0" fontId="15" fillId="0" borderId="0" xfId="5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0" fillId="4" borderId="0" xfId="0" applyFont="1" applyFill="1" applyAlignment="1" applyProtection="1">
      <alignment horizontal="centerContinuous" vertical="center"/>
      <protection locked="0"/>
    </xf>
    <xf numFmtId="0" fontId="10" fillId="4" borderId="0" xfId="0" applyFont="1" applyFill="1" applyAlignment="1" applyProtection="1">
      <alignment horizontal="centerContinuous" vertical="center" wrapText="1"/>
      <protection locked="0"/>
    </xf>
    <xf numFmtId="0" fontId="13" fillId="4" borderId="0" xfId="0" applyFont="1" applyFill="1" applyAlignment="1" applyProtection="1">
      <alignment horizontal="centerContinuous" vertical="center"/>
      <protection locked="0"/>
    </xf>
    <xf numFmtId="0" fontId="13" fillId="4" borderId="0" xfId="0" applyFont="1" applyFill="1" applyAlignment="1" applyProtection="1">
      <alignment horizontal="centerContinuous" vertical="center" wrapText="1"/>
      <protection locked="0"/>
    </xf>
    <xf numFmtId="0" fontId="15" fillId="6" borderId="0" xfId="0" applyFont="1" applyFill="1" applyAlignment="1" applyProtection="1">
      <alignment horizontal="centerContinuous" vertical="center" wrapText="1"/>
      <protection locked="0"/>
    </xf>
    <xf numFmtId="0" fontId="15" fillId="6" borderId="12" xfId="0" applyFont="1" applyFill="1" applyBorder="1" applyAlignment="1" applyProtection="1">
      <alignment horizontal="center" vertical="center" wrapText="1"/>
      <protection locked="0"/>
    </xf>
    <xf numFmtId="0" fontId="15" fillId="6" borderId="12" xfId="0" applyFont="1" applyFill="1" applyBorder="1" applyAlignment="1" applyProtection="1">
      <alignment vertical="center" wrapText="1"/>
      <protection locked="0"/>
    </xf>
    <xf numFmtId="169" fontId="15" fillId="6" borderId="12" xfId="0" applyNumberFormat="1" applyFont="1" applyFill="1" applyBorder="1" applyAlignment="1" applyProtection="1">
      <alignment horizontal="centerContinuous" vertical="center" wrapText="1"/>
      <protection locked="0"/>
    </xf>
    <xf numFmtId="0" fontId="15" fillId="6" borderId="12" xfId="0" applyFont="1" applyFill="1" applyBorder="1" applyAlignment="1" applyProtection="1">
      <alignment horizontal="centerContinuous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2" fontId="13" fillId="4" borderId="7" xfId="3" applyNumberFormat="1" applyFont="1" applyFill="1" applyBorder="1" applyAlignment="1" applyProtection="1">
      <alignment horizontal="center" vertical="center" wrapText="1"/>
    </xf>
    <xf numFmtId="43" fontId="13" fillId="4" borderId="7" xfId="3" applyFont="1" applyFill="1" applyBorder="1" applyAlignment="1" applyProtection="1">
      <alignment horizontal="center" vertical="center" wrapText="1"/>
    </xf>
    <xf numFmtId="44" fontId="12" fillId="0" borderId="0" xfId="1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49" fontId="15" fillId="0" borderId="5" xfId="4" applyNumberFormat="1" applyFont="1" applyFill="1" applyBorder="1" applyAlignment="1" applyProtection="1">
      <alignment horizontal="left" vertical="center" wrapText="1"/>
    </xf>
    <xf numFmtId="4" fontId="15" fillId="0" borderId="5" xfId="4" applyNumberFormat="1" applyFont="1" applyFill="1" applyBorder="1" applyAlignment="1" applyProtection="1">
      <alignment horizontal="center" vertical="center" wrapText="1"/>
    </xf>
    <xf numFmtId="2" fontId="12" fillId="0" borderId="5" xfId="0" applyNumberFormat="1" applyFont="1" applyFill="1" applyBorder="1" applyAlignment="1">
      <alignment vertical="center" shrinkToFit="1"/>
    </xf>
    <xf numFmtId="44" fontId="15" fillId="0" borderId="5" xfId="1" applyFont="1" applyFill="1" applyBorder="1" applyAlignment="1">
      <alignment vertical="center" wrapText="1"/>
    </xf>
    <xf numFmtId="44" fontId="12" fillId="0" borderId="0" xfId="0" applyNumberFormat="1" applyFont="1" applyFill="1" applyBorder="1" applyAlignment="1">
      <alignment vertical="center"/>
    </xf>
    <xf numFmtId="4" fontId="12" fillId="0" borderId="5" xfId="0" applyNumberFormat="1" applyFont="1" applyFill="1" applyBorder="1" applyAlignment="1">
      <alignment vertical="center" shrinkToFit="1"/>
    </xf>
    <xf numFmtId="166" fontId="16" fillId="5" borderId="8" xfId="0" applyNumberFormat="1" applyFont="1" applyFill="1" applyBorder="1" applyAlignment="1">
      <alignment horizontal="center" wrapText="1"/>
    </xf>
    <xf numFmtId="167" fontId="16" fillId="5" borderId="9" xfId="0" applyNumberFormat="1" applyFont="1" applyFill="1" applyBorder="1" applyAlignment="1">
      <alignment wrapText="1"/>
    </xf>
    <xf numFmtId="10" fontId="16" fillId="5" borderId="9" xfId="2" applyNumberFormat="1" applyFont="1" applyFill="1" applyBorder="1" applyAlignment="1" applyProtection="1">
      <alignment wrapText="1"/>
    </xf>
    <xf numFmtId="167" fontId="16" fillId="5" borderId="9" xfId="0" applyNumberFormat="1" applyFont="1" applyFill="1" applyBorder="1" applyAlignment="1">
      <alignment horizontal="centerContinuous" wrapText="1"/>
    </xf>
    <xf numFmtId="167" fontId="16" fillId="5" borderId="9" xfId="0" applyNumberFormat="1" applyFont="1" applyFill="1" applyBorder="1" applyAlignment="1">
      <alignment horizontal="center" wrapText="1"/>
    </xf>
    <xf numFmtId="167" fontId="16" fillId="5" borderId="10" xfId="0" applyNumberFormat="1" applyFont="1" applyFill="1" applyBorder="1" applyAlignment="1">
      <alignment wrapText="1"/>
    </xf>
    <xf numFmtId="167" fontId="16" fillId="5" borderId="11" xfId="0" applyNumberFormat="1" applyFont="1" applyFill="1" applyBorder="1" applyAlignment="1">
      <alignment wrapText="1"/>
    </xf>
    <xf numFmtId="167" fontId="16" fillId="5" borderId="11" xfId="0" applyNumberFormat="1" applyFont="1" applyFill="1" applyBorder="1" applyAlignment="1">
      <alignment horizontal="centerContinuous" wrapText="1"/>
    </xf>
    <xf numFmtId="167" fontId="16" fillId="5" borderId="10" xfId="0" applyNumberFormat="1" applyFont="1" applyFill="1" applyBorder="1" applyAlignment="1">
      <alignment horizontal="center" wrapText="1"/>
    </xf>
    <xf numFmtId="167" fontId="16" fillId="5" borderId="10" xfId="0" applyNumberFormat="1" applyFont="1" applyFill="1" applyBorder="1" applyAlignment="1">
      <alignment horizontal="centerContinuous" wrapText="1"/>
    </xf>
    <xf numFmtId="43" fontId="13" fillId="4" borderId="29" xfId="3" applyFont="1" applyFill="1" applyBorder="1" applyAlignment="1" applyProtection="1">
      <alignment horizontal="center" vertical="center" wrapText="1"/>
    </xf>
    <xf numFmtId="0" fontId="15" fillId="0" borderId="16" xfId="0" applyFont="1" applyFill="1" applyBorder="1" applyAlignment="1">
      <alignment vertical="center" wrapText="1"/>
    </xf>
    <xf numFmtId="44" fontId="15" fillId="0" borderId="30" xfId="1" applyFont="1" applyFill="1" applyBorder="1" applyAlignment="1">
      <alignment vertical="center" wrapText="1"/>
    </xf>
    <xf numFmtId="168" fontId="16" fillId="5" borderId="21" xfId="3" applyNumberFormat="1" applyFont="1" applyFill="1" applyBorder="1" applyAlignment="1" applyProtection="1">
      <alignment horizontal="right" wrapText="1"/>
    </xf>
    <xf numFmtId="168" fontId="16" fillId="5" borderId="22" xfId="3" applyNumberFormat="1" applyFont="1" applyFill="1" applyBorder="1" applyAlignment="1" applyProtection="1">
      <alignment horizontal="right" wrapText="1"/>
    </xf>
    <xf numFmtId="0" fontId="15" fillId="0" borderId="21" xfId="0" applyFont="1" applyBorder="1" applyAlignment="1">
      <alignment vertical="center"/>
    </xf>
    <xf numFmtId="0" fontId="11" fillId="0" borderId="16" xfId="0" applyFont="1" applyBorder="1" applyAlignment="1">
      <alignment horizontal="center" vertical="center"/>
    </xf>
    <xf numFmtId="10" fontId="15" fillId="0" borderId="30" xfId="0" applyNumberFormat="1" applyFont="1" applyBorder="1" applyAlignment="1" applyProtection="1">
      <alignment horizontal="center" vertical="center"/>
      <protection locked="0"/>
    </xf>
    <xf numFmtId="0" fontId="13" fillId="4" borderId="8" xfId="0" applyFont="1" applyFill="1" applyBorder="1" applyAlignment="1">
      <alignment horizontal="center" vertical="center" wrapText="1"/>
    </xf>
    <xf numFmtId="10" fontId="13" fillId="4" borderId="33" xfId="0" applyNumberFormat="1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Continuous" vertical="center"/>
    </xf>
    <xf numFmtId="0" fontId="13" fillId="4" borderId="20" xfId="0" applyFont="1" applyFill="1" applyBorder="1" applyAlignment="1">
      <alignment horizontal="centerContinuous" vertical="center"/>
    </xf>
    <xf numFmtId="0" fontId="20" fillId="0" borderId="31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2" fontId="11" fillId="4" borderId="28" xfId="0" applyNumberFormat="1" applyFont="1" applyFill="1" applyBorder="1" applyAlignment="1">
      <alignment horizontal="center" vertical="center" wrapText="1"/>
    </xf>
    <xf numFmtId="170" fontId="11" fillId="4" borderId="28" xfId="0" applyNumberFormat="1" applyFont="1" applyFill="1" applyBorder="1" applyAlignment="1">
      <alignment horizontal="center" vertical="center" wrapText="1"/>
    </xf>
    <xf numFmtId="10" fontId="12" fillId="0" borderId="5" xfId="2" applyNumberFormat="1" applyFont="1" applyFill="1" applyBorder="1" applyAlignment="1">
      <alignment horizontal="center" vertical="center" shrinkToFit="1"/>
    </xf>
    <xf numFmtId="0" fontId="13" fillId="0" borderId="27" xfId="5" applyFont="1" applyBorder="1" applyAlignment="1">
      <alignment horizontal="center" vertical="center" wrapText="1"/>
    </xf>
    <xf numFmtId="0" fontId="13" fillId="0" borderId="0" xfId="5" applyFont="1" applyAlignment="1">
      <alignment horizontal="center" vertical="center" wrapText="1"/>
    </xf>
    <xf numFmtId="0" fontId="13" fillId="0" borderId="12" xfId="5" applyFont="1" applyBorder="1" applyAlignment="1">
      <alignment horizontal="center" vertical="center" wrapText="1"/>
    </xf>
    <xf numFmtId="3" fontId="13" fillId="0" borderId="23" xfId="5" applyNumberFormat="1" applyFont="1" applyBorder="1" applyAlignment="1">
      <alignment horizontal="center" vertical="center"/>
    </xf>
    <xf numFmtId="0" fontId="13" fillId="0" borderId="24" xfId="5" applyFont="1" applyBorder="1" applyAlignment="1">
      <alignment horizontal="center" vertical="center"/>
    </xf>
    <xf numFmtId="0" fontId="13" fillId="0" borderId="17" xfId="5" applyFont="1" applyBorder="1" applyAlignment="1">
      <alignment horizontal="center" vertical="center"/>
    </xf>
    <xf numFmtId="3" fontId="13" fillId="0" borderId="24" xfId="5" applyNumberFormat="1" applyFont="1" applyBorder="1" applyAlignment="1">
      <alignment horizontal="center" vertical="center"/>
    </xf>
    <xf numFmtId="3" fontId="13" fillId="0" borderId="17" xfId="5" applyNumberFormat="1" applyFont="1" applyBorder="1" applyAlignment="1">
      <alignment horizontal="center" vertical="center"/>
    </xf>
    <xf numFmtId="3" fontId="13" fillId="0" borderId="23" xfId="5" applyNumberFormat="1" applyFont="1" applyBorder="1" applyAlignment="1">
      <alignment horizontal="center" vertical="center" wrapText="1"/>
    </xf>
    <xf numFmtId="0" fontId="13" fillId="0" borderId="24" xfId="5" applyFont="1" applyBorder="1" applyAlignment="1">
      <alignment horizontal="center" vertical="center" wrapText="1"/>
    </xf>
    <xf numFmtId="0" fontId="13" fillId="0" borderId="23" xfId="5" applyFont="1" applyBorder="1" applyAlignment="1">
      <alignment horizontal="center" vertical="center" wrapText="1"/>
    </xf>
    <xf numFmtId="0" fontId="13" fillId="0" borderId="17" xfId="5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2" fillId="2" borderId="2" xfId="0" applyFont="1" applyFill="1" applyBorder="1" applyAlignment="1">
      <alignment horizontal="left" vertical="center" wrapText="1" indent="5"/>
    </xf>
    <xf numFmtId="0" fontId="2" fillId="2" borderId="3" xfId="0" applyFont="1" applyFill="1" applyBorder="1" applyAlignment="1">
      <alignment horizontal="left" vertical="center" wrapText="1" indent="5"/>
    </xf>
    <xf numFmtId="0" fontId="2" fillId="3" borderId="2" xfId="0" applyFont="1" applyFill="1" applyBorder="1" applyAlignment="1">
      <alignment horizontal="right" vertical="top" wrapText="1"/>
    </xf>
    <xf numFmtId="0" fontId="2" fillId="3" borderId="4" xfId="0" applyFont="1" applyFill="1" applyBorder="1" applyAlignment="1">
      <alignment horizontal="right" vertical="top" wrapText="1"/>
    </xf>
    <xf numFmtId="0" fontId="2" fillId="3" borderId="3" xfId="0" applyFont="1" applyFill="1" applyBorder="1" applyAlignment="1">
      <alignment horizontal="right" vertical="top" wrapText="1"/>
    </xf>
  </cellXfs>
  <cellStyles count="7">
    <cellStyle name="Moeda" xfId="1" builtinId="4"/>
    <cellStyle name="Moeda 2" xfId="6" xr:uid="{547DC6B6-D9E4-4853-A841-50FAC1A026E7}"/>
    <cellStyle name="Normal" xfId="0" builtinId="0"/>
    <cellStyle name="Normal_Composições" xfId="5" xr:uid="{7D82D2DA-1A0D-44FE-95F7-6049274A8ACA}"/>
    <cellStyle name="Porcentagem" xfId="2" builtinId="5"/>
    <cellStyle name="Separador de milhares_MODELO CÂMARA" xfId="4" xr:uid="{E7D4AC7F-3FEE-4269-9740-661584626457}"/>
    <cellStyle name="Vírgula" xfId="3" builtinId="3"/>
  </cellStyles>
  <dxfs count="39"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266700</xdr:colOff>
      <xdr:row>0</xdr:row>
      <xdr:rowOff>47625</xdr:rowOff>
    </xdr:from>
    <xdr:to>
      <xdr:col>13</xdr:col>
      <xdr:colOff>364331</xdr:colOff>
      <xdr:row>3</xdr:row>
      <xdr:rowOff>104775</xdr:rowOff>
    </xdr:to>
    <xdr:sp macro="" textlink="">
      <xdr:nvSpPr>
        <xdr:cNvPr id="2" name="CommandButton2" hidden="1">
          <a:extLst>
            <a:ext uri="{63B3BB69-23CF-44E3-9099-C40C66FF867C}">
              <a14:compatExt xmlns:a14="http://schemas.microsoft.com/office/drawing/2010/main" spid="_x0000_s4126"/>
            </a:ext>
            <a:ext uri="{FF2B5EF4-FFF2-40B4-BE49-F238E27FC236}">
              <a16:creationId xmlns:a16="http://schemas.microsoft.com/office/drawing/2014/main" id="{69C8F4A2-59A4-4C07-BA3B-34317372EBFD}"/>
            </a:ext>
          </a:extLst>
        </xdr:cNvPr>
        <xdr:cNvSpPr/>
      </xdr:nvSpPr>
      <xdr:spPr bwMode="auto">
        <a:xfrm>
          <a:off x="15230475" y="47625"/>
          <a:ext cx="1793081" cy="5429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57150</xdr:rowOff>
    </xdr:from>
    <xdr:to>
      <xdr:col>12</xdr:col>
      <xdr:colOff>190500</xdr:colOff>
      <xdr:row>3</xdr:row>
      <xdr:rowOff>114300</xdr:rowOff>
    </xdr:to>
    <xdr:sp macro="" textlink="">
      <xdr:nvSpPr>
        <xdr:cNvPr id="2" name="CommandButton1" hidden="1">
          <a:extLst>
            <a:ext uri="{63B3BB69-23CF-44E3-9099-C40C66FF867C}">
              <a14:compatExt xmlns:a14="http://schemas.microsoft.com/office/drawing/2010/main" spid="_x0000_s5148"/>
            </a:ext>
            <a:ext uri="{FF2B5EF4-FFF2-40B4-BE49-F238E27FC236}">
              <a16:creationId xmlns:a16="http://schemas.microsoft.com/office/drawing/2014/main" id="{A2A3BE83-9110-4055-BE2F-5D99EEE32221}"/>
            </a:ext>
          </a:extLst>
        </xdr:cNvPr>
        <xdr:cNvSpPr/>
      </xdr:nvSpPr>
      <xdr:spPr bwMode="auto">
        <a:xfrm>
          <a:off x="13725525" y="57150"/>
          <a:ext cx="1790700" cy="5429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</xdr:row>
      <xdr:rowOff>38100</xdr:rowOff>
    </xdr:from>
    <xdr:to>
      <xdr:col>12</xdr:col>
      <xdr:colOff>190500</xdr:colOff>
      <xdr:row>4</xdr:row>
      <xdr:rowOff>292893</xdr:rowOff>
    </xdr:to>
    <xdr:sp macro="" textlink="">
      <xdr:nvSpPr>
        <xdr:cNvPr id="3" name="CommandButton2" hidden="1">
          <a:extLst>
            <a:ext uri="{63B3BB69-23CF-44E3-9099-C40C66FF867C}">
              <a14:compatExt xmlns:a14="http://schemas.microsoft.com/office/drawing/2010/main" spid="_x0000_s5149"/>
            </a:ext>
            <a:ext uri="{FF2B5EF4-FFF2-40B4-BE49-F238E27FC236}">
              <a16:creationId xmlns:a16="http://schemas.microsoft.com/office/drawing/2014/main" id="{4C7FB5B9-88A0-4DA3-9D63-712F5549C445}"/>
            </a:ext>
          </a:extLst>
        </xdr:cNvPr>
        <xdr:cNvSpPr/>
      </xdr:nvSpPr>
      <xdr:spPr bwMode="auto">
        <a:xfrm>
          <a:off x="13725525" y="666750"/>
          <a:ext cx="1790700" cy="578643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57150</xdr:rowOff>
    </xdr:from>
    <xdr:to>
      <xdr:col>12</xdr:col>
      <xdr:colOff>171450</xdr:colOff>
      <xdr:row>3</xdr:row>
      <xdr:rowOff>114300</xdr:rowOff>
    </xdr:to>
    <xdr:sp macro="" textlink="">
      <xdr:nvSpPr>
        <xdr:cNvPr id="2" name="CommandButton1" hidden="1">
          <a:extLst>
            <a:ext uri="{63B3BB69-23CF-44E3-9099-C40C66FF867C}">
              <a14:compatExt xmlns:a14="http://schemas.microsoft.com/office/drawing/2010/main" spid="_x0000_s6154"/>
            </a:ext>
            <a:ext uri="{FF2B5EF4-FFF2-40B4-BE49-F238E27FC236}">
              <a16:creationId xmlns:a16="http://schemas.microsoft.com/office/drawing/2014/main" id="{BB1277A8-A386-4855-85C2-C7CEC0CB4F65}"/>
            </a:ext>
          </a:extLst>
        </xdr:cNvPr>
        <xdr:cNvSpPr/>
      </xdr:nvSpPr>
      <xdr:spPr bwMode="auto">
        <a:xfrm>
          <a:off x="13725525" y="57150"/>
          <a:ext cx="1800225" cy="5429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19050</xdr:rowOff>
    </xdr:from>
    <xdr:to>
      <xdr:col>11</xdr:col>
      <xdr:colOff>497961</xdr:colOff>
      <xdr:row>2</xdr:row>
      <xdr:rowOff>66675</xdr:rowOff>
    </xdr:to>
    <xdr:sp macro="" textlink="">
      <xdr:nvSpPr>
        <xdr:cNvPr id="4" name="CommandButton1" hidden="1">
          <a:extLst>
            <a:ext uri="{63B3BB69-23CF-44E3-9099-C40C66FF867C}">
              <a14:compatExt xmlns:a14="http://schemas.microsoft.com/office/drawing/2010/main" spid="_x0000_s11266"/>
            </a:ext>
            <a:ext uri="{FF2B5EF4-FFF2-40B4-BE49-F238E27FC236}">
              <a16:creationId xmlns:a16="http://schemas.microsoft.com/office/drawing/2014/main" id="{C7953CE6-BE95-44CA-92A9-2D8436E2DA8A}"/>
            </a:ext>
          </a:extLst>
        </xdr:cNvPr>
        <xdr:cNvSpPr/>
      </xdr:nvSpPr>
      <xdr:spPr bwMode="auto">
        <a:xfrm>
          <a:off x="15030450" y="19050"/>
          <a:ext cx="1202811" cy="3714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</xdr:row>
      <xdr:rowOff>95250</xdr:rowOff>
    </xdr:from>
    <xdr:to>
      <xdr:col>11</xdr:col>
      <xdr:colOff>507486</xdr:colOff>
      <xdr:row>4</xdr:row>
      <xdr:rowOff>114300</xdr:rowOff>
    </xdr:to>
    <xdr:sp macro="" textlink="">
      <xdr:nvSpPr>
        <xdr:cNvPr id="5" name="CommandButton2" hidden="1">
          <a:extLst>
            <a:ext uri="{63B3BB69-23CF-44E3-9099-C40C66FF867C}">
              <a14:compatExt xmlns:a14="http://schemas.microsoft.com/office/drawing/2010/main" spid="_x0000_s11267"/>
            </a:ext>
            <a:ext uri="{FF2B5EF4-FFF2-40B4-BE49-F238E27FC236}">
              <a16:creationId xmlns:a16="http://schemas.microsoft.com/office/drawing/2014/main" id="{8FB54D97-E729-4C30-983B-FC84F9451A5E}"/>
            </a:ext>
          </a:extLst>
        </xdr:cNvPr>
        <xdr:cNvSpPr/>
      </xdr:nvSpPr>
      <xdr:spPr bwMode="auto">
        <a:xfrm>
          <a:off x="15030450" y="409575"/>
          <a:ext cx="1212336" cy="6572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19</xdr:row>
      <xdr:rowOff>0</xdr:rowOff>
    </xdr:from>
    <xdr:to>
      <xdr:col>5</xdr:col>
      <xdr:colOff>600075</xdr:colOff>
      <xdr:row>37</xdr:row>
      <xdr:rowOff>144572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77AC0A1-3180-47DC-A799-D1FAE9ED5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4495800"/>
          <a:ext cx="5924550" cy="30592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iso.junior/AppData/Local/Microsoft/Windows/INetCache/Content.Outlook/6JVESZUD/Mapa%20-%20Carpete%20-%20licitan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ções"/>
      <sheetName val="Comp.Aux1"/>
      <sheetName val="Comp.Aux2"/>
      <sheetName val="Orçamentária"/>
      <sheetName val="BDI"/>
    </sheetNames>
    <sheetDataSet>
      <sheetData sheetId="0">
        <row r="1">
          <cell r="A1" t="str">
            <v xml:space="preserve"> Substituição do carpete azul royal em partes do Edifício Principal do Senado Federal.</v>
          </cell>
        </row>
        <row r="3">
          <cell r="A3" t="str">
            <v>Data: Agosto de 2021</v>
          </cell>
        </row>
      </sheetData>
      <sheetData sheetId="1" refreshError="1"/>
      <sheetData sheetId="2" refreshError="1"/>
      <sheetData sheetId="3">
        <row r="1">
          <cell r="A1" t="str">
            <v xml:space="preserve"> Substituição do carpete azul royal em partes do Edifício Principal do Senado Federal.</v>
          </cell>
        </row>
        <row r="3">
          <cell r="A3" t="str">
            <v>Data: Agosto de 2021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3ADEE-433E-43E0-883E-DDD3C73CC98B}">
  <sheetPr>
    <pageSetUpPr fitToPage="1"/>
  </sheetPr>
  <dimension ref="B1:K62"/>
  <sheetViews>
    <sheetView showGridLines="0" zoomScale="80" zoomScaleNormal="80" workbookViewId="0">
      <selection activeCell="P10" sqref="P10"/>
    </sheetView>
  </sheetViews>
  <sheetFormatPr defaultRowHeight="12.75" x14ac:dyDescent="0.2"/>
  <cols>
    <col min="1" max="1" width="3.33203125" style="40" customWidth="1"/>
    <col min="2" max="2" width="17.83203125" style="40" customWidth="1"/>
    <col min="3" max="3" width="56" style="40" customWidth="1"/>
    <col min="4" max="4" width="83.6640625" style="40" customWidth="1"/>
    <col min="5" max="5" width="18.5" style="40" customWidth="1"/>
    <col min="6" max="6" width="27.83203125" style="40" customWidth="1"/>
    <col min="7" max="7" width="17.6640625" style="40" customWidth="1"/>
    <col min="8" max="9" width="19.1640625" style="40" customWidth="1"/>
    <col min="10" max="10" width="2.5" style="40" customWidth="1"/>
    <col min="11" max="11" width="11" style="40" bestFit="1" customWidth="1"/>
    <col min="12" max="16384" width="9.33203125" style="40"/>
  </cols>
  <sheetData>
    <row r="1" spans="2:11" s="31" customFormat="1" ht="24.95" customHeight="1" x14ac:dyDescent="0.2">
      <c r="B1" s="27" t="str">
        <f>[1]Orçamentária!A1</f>
        <v xml:space="preserve"> Substituição do carpete azul royal em partes do Edifício Principal do Senado Federal.</v>
      </c>
      <c r="C1" s="27"/>
      <c r="D1" s="27"/>
      <c r="E1" s="27"/>
      <c r="F1" s="28"/>
      <c r="G1" s="27"/>
      <c r="H1" s="27"/>
      <c r="I1" s="27"/>
      <c r="J1" s="29"/>
      <c r="K1" s="30"/>
    </row>
    <row r="2" spans="2:11" s="31" customFormat="1" ht="24.95" customHeight="1" x14ac:dyDescent="0.2">
      <c r="B2" s="32" t="s">
        <v>144</v>
      </c>
      <c r="C2" s="33"/>
      <c r="D2" s="34"/>
      <c r="E2" s="33"/>
      <c r="F2" s="35"/>
      <c r="G2" s="33"/>
      <c r="H2" s="33"/>
      <c r="I2" s="33"/>
      <c r="J2" s="36"/>
      <c r="K2" s="30"/>
    </row>
    <row r="3" spans="2:11" s="31" customFormat="1" ht="20.100000000000001" customHeight="1" x14ac:dyDescent="0.2">
      <c r="B3" s="37" t="str">
        <f>[1]Orçamentária!A3</f>
        <v>Data: Agosto de 2021</v>
      </c>
      <c r="C3" s="37"/>
      <c r="D3" s="38"/>
      <c r="E3" s="37"/>
      <c r="F3" s="39"/>
      <c r="G3" s="37"/>
      <c r="H3" s="37"/>
      <c r="I3" s="37"/>
      <c r="K3" s="30"/>
    </row>
    <row r="4" spans="2:11" ht="13.5" thickBot="1" x14ac:dyDescent="0.25"/>
    <row r="5" spans="2:11" s="31" customFormat="1" ht="26.25" thickBot="1" x14ac:dyDescent="0.25">
      <c r="B5" s="41" t="s">
        <v>93</v>
      </c>
      <c r="C5" s="42" t="s">
        <v>92</v>
      </c>
      <c r="D5" s="43" t="s">
        <v>120</v>
      </c>
      <c r="E5" s="42" t="s">
        <v>91</v>
      </c>
      <c r="F5" s="44" t="s">
        <v>121</v>
      </c>
      <c r="G5" s="42" t="s">
        <v>95</v>
      </c>
      <c r="H5" s="42" t="s">
        <v>122</v>
      </c>
      <c r="I5" s="45" t="s">
        <v>145</v>
      </c>
      <c r="J5" s="46"/>
      <c r="K5" s="151" t="s">
        <v>124</v>
      </c>
    </row>
    <row r="6" spans="2:11" ht="13.5" thickBot="1" x14ac:dyDescent="0.25">
      <c r="B6" s="157" t="s">
        <v>146</v>
      </c>
      <c r="C6" s="154" t="s">
        <v>84</v>
      </c>
      <c r="D6" s="47"/>
      <c r="E6" s="48" t="s">
        <v>67</v>
      </c>
      <c r="F6" s="49"/>
      <c r="G6" s="50" t="s">
        <v>126</v>
      </c>
      <c r="H6" s="50" t="s">
        <v>126</v>
      </c>
      <c r="I6" s="51"/>
      <c r="K6" s="52">
        <v>40</v>
      </c>
    </row>
    <row r="7" spans="2:11" x14ac:dyDescent="0.2">
      <c r="B7" s="158"/>
      <c r="C7" s="155"/>
      <c r="D7" s="53"/>
      <c r="E7" s="53"/>
      <c r="F7" s="54"/>
      <c r="G7" s="55" t="s">
        <v>126</v>
      </c>
      <c r="H7" s="56" t="s">
        <v>126</v>
      </c>
      <c r="I7" s="57"/>
      <c r="K7" s="52">
        <v>40</v>
      </c>
    </row>
    <row r="8" spans="2:11" x14ac:dyDescent="0.2">
      <c r="B8" s="158"/>
      <c r="C8" s="155"/>
      <c r="D8" s="58" t="s">
        <v>156</v>
      </c>
      <c r="E8" s="58" t="s">
        <v>169</v>
      </c>
      <c r="F8" s="59">
        <v>1</v>
      </c>
      <c r="G8" s="55">
        <v>62.93</v>
      </c>
      <c r="H8" s="56">
        <f>F8*G8</f>
        <v>62.93</v>
      </c>
      <c r="I8" s="60">
        <f>H8</f>
        <v>62.93</v>
      </c>
      <c r="J8" s="61"/>
      <c r="K8" s="52">
        <v>40</v>
      </c>
    </row>
    <row r="9" spans="2:11" ht="13.5" thickBot="1" x14ac:dyDescent="0.25">
      <c r="B9" s="159"/>
      <c r="C9" s="156"/>
      <c r="D9" s="58"/>
      <c r="E9" s="58"/>
      <c r="F9" s="59"/>
      <c r="G9" s="55" t="s">
        <v>126</v>
      </c>
      <c r="H9" s="56" t="s">
        <v>126</v>
      </c>
      <c r="I9" s="57"/>
      <c r="K9" s="52">
        <v>40</v>
      </c>
    </row>
    <row r="10" spans="2:11" ht="13.5" thickBot="1" x14ac:dyDescent="0.25">
      <c r="B10" s="157" t="s">
        <v>147</v>
      </c>
      <c r="C10" s="154" t="s">
        <v>85</v>
      </c>
      <c r="D10" s="47"/>
      <c r="E10" s="48" t="s">
        <v>69</v>
      </c>
      <c r="F10" s="49"/>
      <c r="G10" s="62" t="s">
        <v>126</v>
      </c>
      <c r="H10" s="50" t="s">
        <v>126</v>
      </c>
      <c r="I10" s="51"/>
      <c r="K10" s="52">
        <v>1</v>
      </c>
    </row>
    <row r="11" spans="2:11" x14ac:dyDescent="0.2">
      <c r="B11" s="158"/>
      <c r="C11" s="155"/>
      <c r="D11" s="53"/>
      <c r="E11" s="53"/>
      <c r="F11" s="54"/>
      <c r="G11" s="63" t="s">
        <v>126</v>
      </c>
      <c r="H11" s="55" t="s">
        <v>126</v>
      </c>
      <c r="I11" s="57"/>
      <c r="K11" s="52">
        <v>1</v>
      </c>
    </row>
    <row r="12" spans="2:11" x14ac:dyDescent="0.2">
      <c r="B12" s="158"/>
      <c r="C12" s="155"/>
      <c r="D12" s="58" t="s">
        <v>157</v>
      </c>
      <c r="E12" s="58" t="s">
        <v>169</v>
      </c>
      <c r="F12" s="59">
        <v>8.6386099999999999</v>
      </c>
      <c r="G12" s="64">
        <v>97</v>
      </c>
      <c r="H12" s="55">
        <f>F12*G12</f>
        <v>837.94516999999996</v>
      </c>
      <c r="I12" s="60">
        <f>H12</f>
        <v>837.94516999999996</v>
      </c>
      <c r="J12" s="61"/>
      <c r="K12" s="52">
        <v>1</v>
      </c>
    </row>
    <row r="13" spans="2:11" ht="13.5" thickBot="1" x14ac:dyDescent="0.25">
      <c r="B13" s="159"/>
      <c r="C13" s="156"/>
      <c r="D13" s="58"/>
      <c r="E13" s="58"/>
      <c r="F13" s="59"/>
      <c r="G13" s="55" t="s">
        <v>126</v>
      </c>
      <c r="H13" s="55" t="s">
        <v>126</v>
      </c>
      <c r="I13" s="57"/>
      <c r="K13" s="52">
        <v>1</v>
      </c>
    </row>
    <row r="14" spans="2:11" ht="13.5" thickBot="1" x14ac:dyDescent="0.25">
      <c r="B14" s="157" t="s">
        <v>148</v>
      </c>
      <c r="C14" s="154" t="s">
        <v>71</v>
      </c>
      <c r="D14" s="47"/>
      <c r="E14" s="48" t="s">
        <v>69</v>
      </c>
      <c r="F14" s="49"/>
      <c r="G14" s="62" t="s">
        <v>126</v>
      </c>
      <c r="H14" s="50" t="s">
        <v>126</v>
      </c>
      <c r="I14" s="51"/>
      <c r="K14" s="52">
        <v>1</v>
      </c>
    </row>
    <row r="15" spans="2:11" x14ac:dyDescent="0.2">
      <c r="B15" s="158"/>
      <c r="C15" s="155"/>
      <c r="D15" s="53"/>
      <c r="E15" s="53"/>
      <c r="F15" s="54"/>
      <c r="G15" s="63" t="s">
        <v>126</v>
      </c>
      <c r="H15" s="55" t="s">
        <v>126</v>
      </c>
      <c r="I15" s="57"/>
      <c r="K15" s="52">
        <v>1</v>
      </c>
    </row>
    <row r="16" spans="2:11" x14ac:dyDescent="0.2">
      <c r="B16" s="158"/>
      <c r="C16" s="155"/>
      <c r="D16" s="58" t="s">
        <v>158</v>
      </c>
      <c r="E16" s="58" t="s">
        <v>169</v>
      </c>
      <c r="F16" s="59">
        <v>20</v>
      </c>
      <c r="G16" s="55">
        <v>96.997</v>
      </c>
      <c r="H16" s="55">
        <f>F16*G16</f>
        <v>1939.94</v>
      </c>
      <c r="I16" s="60">
        <f>H16+H17</f>
        <v>2235.94</v>
      </c>
      <c r="J16" s="61"/>
      <c r="K16" s="52">
        <v>1</v>
      </c>
    </row>
    <row r="17" spans="2:11" x14ac:dyDescent="0.2">
      <c r="B17" s="158"/>
      <c r="C17" s="155"/>
      <c r="D17" s="58" t="s">
        <v>159</v>
      </c>
      <c r="E17" s="58" t="s">
        <v>69</v>
      </c>
      <c r="F17" s="59">
        <v>1</v>
      </c>
      <c r="G17" s="55">
        <v>296</v>
      </c>
      <c r="H17" s="55">
        <f>F17*G17</f>
        <v>296</v>
      </c>
      <c r="I17" s="57"/>
      <c r="K17" s="52">
        <v>1</v>
      </c>
    </row>
    <row r="18" spans="2:11" ht="13.5" thickBot="1" x14ac:dyDescent="0.25">
      <c r="B18" s="159"/>
      <c r="C18" s="156"/>
      <c r="D18" s="58"/>
      <c r="E18" s="58"/>
      <c r="F18" s="59"/>
      <c r="G18" s="55" t="s">
        <v>126</v>
      </c>
      <c r="H18" s="55" t="s">
        <v>126</v>
      </c>
      <c r="I18" s="57"/>
      <c r="K18" s="52">
        <v>1</v>
      </c>
    </row>
    <row r="19" spans="2:11" ht="13.5" thickBot="1" x14ac:dyDescent="0.25">
      <c r="B19" s="157" t="s">
        <v>149</v>
      </c>
      <c r="C19" s="154" t="s">
        <v>83</v>
      </c>
      <c r="D19" s="47"/>
      <c r="E19" s="48" t="s">
        <v>168</v>
      </c>
      <c r="F19" s="49"/>
      <c r="G19" s="62" t="s">
        <v>126</v>
      </c>
      <c r="H19" s="50" t="s">
        <v>126</v>
      </c>
      <c r="I19" s="51"/>
      <c r="K19" s="52">
        <v>260</v>
      </c>
    </row>
    <row r="20" spans="2:11" x14ac:dyDescent="0.2">
      <c r="B20" s="158"/>
      <c r="C20" s="155"/>
      <c r="D20" s="53"/>
      <c r="E20" s="53"/>
      <c r="F20" s="54"/>
      <c r="G20" s="63" t="s">
        <v>126</v>
      </c>
      <c r="H20" s="55" t="s">
        <v>126</v>
      </c>
      <c r="I20" s="57"/>
      <c r="K20" s="52">
        <v>260</v>
      </c>
    </row>
    <row r="21" spans="2:11" x14ac:dyDescent="0.2">
      <c r="B21" s="158"/>
      <c r="C21" s="155"/>
      <c r="D21" s="58" t="s">
        <v>160</v>
      </c>
      <c r="E21" s="58" t="s">
        <v>169</v>
      </c>
      <c r="F21" s="59">
        <v>0.7</v>
      </c>
      <c r="G21" s="55">
        <v>16.73</v>
      </c>
      <c r="H21" s="56">
        <f>F21*G21</f>
        <v>11.711</v>
      </c>
      <c r="I21" s="60">
        <f>H21</f>
        <v>11.711</v>
      </c>
      <c r="J21" s="61"/>
      <c r="K21" s="52">
        <v>260</v>
      </c>
    </row>
    <row r="22" spans="2:11" ht="13.5" thickBot="1" x14ac:dyDescent="0.25">
      <c r="B22" s="159"/>
      <c r="C22" s="156"/>
      <c r="D22" s="58"/>
      <c r="E22" s="58"/>
      <c r="F22" s="59"/>
      <c r="G22" s="55" t="s">
        <v>126</v>
      </c>
      <c r="H22" s="55" t="s">
        <v>126</v>
      </c>
      <c r="I22" s="57"/>
      <c r="K22" s="52">
        <v>260</v>
      </c>
    </row>
    <row r="23" spans="2:11" ht="13.5" thickBot="1" x14ac:dyDescent="0.25">
      <c r="B23" s="162" t="s">
        <v>150</v>
      </c>
      <c r="C23" s="154" t="s">
        <v>81</v>
      </c>
      <c r="D23" s="47"/>
      <c r="E23" s="48" t="s">
        <v>170</v>
      </c>
      <c r="F23" s="49"/>
      <c r="G23" s="62" t="s">
        <v>126</v>
      </c>
      <c r="H23" s="50" t="s">
        <v>126</v>
      </c>
      <c r="I23" s="51"/>
      <c r="K23" s="52">
        <v>30</v>
      </c>
    </row>
    <row r="24" spans="2:11" x14ac:dyDescent="0.2">
      <c r="B24" s="163"/>
      <c r="C24" s="155"/>
      <c r="D24" s="53"/>
      <c r="E24" s="53"/>
      <c r="F24" s="54"/>
      <c r="G24" s="63" t="s">
        <v>126</v>
      </c>
      <c r="H24" s="55" t="s">
        <v>126</v>
      </c>
      <c r="I24" s="57"/>
      <c r="K24" s="52">
        <v>30</v>
      </c>
    </row>
    <row r="25" spans="2:11" x14ac:dyDescent="0.2">
      <c r="B25" s="163"/>
      <c r="C25" s="155"/>
      <c r="D25" s="58" t="s">
        <v>160</v>
      </c>
      <c r="E25" s="58" t="s">
        <v>169</v>
      </c>
      <c r="F25" s="59">
        <v>0.997</v>
      </c>
      <c r="G25" s="55">
        <v>16.73</v>
      </c>
      <c r="H25" s="56">
        <f>F25*G25</f>
        <v>16.67981</v>
      </c>
      <c r="I25" s="60">
        <f>H25</f>
        <v>16.67981</v>
      </c>
      <c r="J25" s="61"/>
      <c r="K25" s="52">
        <v>30</v>
      </c>
    </row>
    <row r="26" spans="2:11" ht="13.5" thickBot="1" x14ac:dyDescent="0.25">
      <c r="B26" s="163"/>
      <c r="C26" s="155"/>
      <c r="D26" s="58"/>
      <c r="E26" s="58"/>
      <c r="F26" s="59"/>
      <c r="G26" s="55" t="s">
        <v>126</v>
      </c>
      <c r="H26" s="55" t="s">
        <v>126</v>
      </c>
      <c r="I26" s="57"/>
      <c r="K26" s="52">
        <v>30</v>
      </c>
    </row>
    <row r="27" spans="2:11" ht="13.5" thickBot="1" x14ac:dyDescent="0.25">
      <c r="B27" s="157" t="s">
        <v>151</v>
      </c>
      <c r="C27" s="154" t="s">
        <v>86</v>
      </c>
      <c r="D27" s="47"/>
      <c r="E27" s="48" t="s">
        <v>168</v>
      </c>
      <c r="F27" s="49"/>
      <c r="G27" s="62" t="s">
        <v>126</v>
      </c>
      <c r="H27" s="50" t="s">
        <v>126</v>
      </c>
      <c r="I27" s="51"/>
      <c r="K27" s="52">
        <v>1600</v>
      </c>
    </row>
    <row r="28" spans="2:11" x14ac:dyDescent="0.2">
      <c r="B28" s="158"/>
      <c r="C28" s="155"/>
      <c r="D28" s="53"/>
      <c r="E28" s="53"/>
      <c r="F28" s="54"/>
      <c r="G28" s="63" t="s">
        <v>126</v>
      </c>
      <c r="H28" s="55" t="s">
        <v>126</v>
      </c>
      <c r="I28" s="57"/>
      <c r="K28" s="52">
        <v>1600</v>
      </c>
    </row>
    <row r="29" spans="2:11" x14ac:dyDescent="0.2">
      <c r="B29" s="158"/>
      <c r="C29" s="155"/>
      <c r="D29" s="58" t="s">
        <v>160</v>
      </c>
      <c r="E29" s="65" t="s">
        <v>169</v>
      </c>
      <c r="F29" s="59">
        <v>2.5000000000000001E-2</v>
      </c>
      <c r="G29" s="55">
        <v>16.73</v>
      </c>
      <c r="H29" s="55">
        <f>F29*G29</f>
        <v>0.41825000000000001</v>
      </c>
      <c r="I29" s="60">
        <f>H29+H30</f>
        <v>2.0444059999999999</v>
      </c>
      <c r="J29" s="61"/>
      <c r="K29" s="52">
        <v>1600</v>
      </c>
    </row>
    <row r="30" spans="2:11" x14ac:dyDescent="0.2">
      <c r="B30" s="158"/>
      <c r="C30" s="155"/>
      <c r="D30" s="58" t="s">
        <v>160</v>
      </c>
      <c r="E30" s="65" t="s">
        <v>169</v>
      </c>
      <c r="F30" s="59">
        <v>9.7199999999999995E-2</v>
      </c>
      <c r="G30" s="55">
        <v>16.73</v>
      </c>
      <c r="H30" s="55">
        <f>F30*G30</f>
        <v>1.6261559999999999</v>
      </c>
      <c r="I30" s="57"/>
      <c r="K30" s="52">
        <v>1600</v>
      </c>
    </row>
    <row r="31" spans="2:11" ht="13.5" thickBot="1" x14ac:dyDescent="0.25">
      <c r="B31" s="159"/>
      <c r="C31" s="156"/>
      <c r="D31" s="58"/>
      <c r="E31" s="58"/>
      <c r="F31" s="59"/>
      <c r="G31" s="55" t="s">
        <v>126</v>
      </c>
      <c r="H31" s="55" t="s">
        <v>126</v>
      </c>
      <c r="I31" s="57"/>
      <c r="K31" s="52">
        <v>1600</v>
      </c>
    </row>
    <row r="32" spans="2:11" ht="13.5" thickBot="1" x14ac:dyDescent="0.25">
      <c r="B32" s="157" t="s">
        <v>152</v>
      </c>
      <c r="C32" s="154" t="s">
        <v>87</v>
      </c>
      <c r="D32" s="47"/>
      <c r="E32" s="48" t="s">
        <v>168</v>
      </c>
      <c r="F32" s="49"/>
      <c r="G32" s="62" t="s">
        <v>126</v>
      </c>
      <c r="H32" s="50" t="s">
        <v>126</v>
      </c>
      <c r="I32" s="51"/>
      <c r="K32" s="52">
        <v>260</v>
      </c>
    </row>
    <row r="33" spans="2:11" x14ac:dyDescent="0.2">
      <c r="B33" s="158"/>
      <c r="C33" s="155"/>
      <c r="D33" s="53"/>
      <c r="E33" s="53"/>
      <c r="F33" s="54"/>
      <c r="G33" s="63" t="s">
        <v>126</v>
      </c>
      <c r="H33" s="55" t="s">
        <v>126</v>
      </c>
      <c r="I33" s="57"/>
      <c r="K33" s="52">
        <v>260</v>
      </c>
    </row>
    <row r="34" spans="2:11" ht="25.5" x14ac:dyDescent="0.2">
      <c r="B34" s="158"/>
      <c r="C34" s="155"/>
      <c r="D34" s="58" t="s">
        <v>137</v>
      </c>
      <c r="E34" s="58" t="s">
        <v>170</v>
      </c>
      <c r="F34" s="59">
        <v>5.2999999999999999E-2</v>
      </c>
      <c r="G34" s="55">
        <v>594.5</v>
      </c>
      <c r="H34" s="56">
        <f>F34*G34</f>
        <v>31.508499999999998</v>
      </c>
      <c r="I34" s="60">
        <f>SUM(H34:H38)</f>
        <v>47.785842499999994</v>
      </c>
      <c r="J34" s="61"/>
      <c r="K34" s="52">
        <v>260</v>
      </c>
    </row>
    <row r="35" spans="2:11" x14ac:dyDescent="0.2">
      <c r="B35" s="158"/>
      <c r="C35" s="155"/>
      <c r="D35" s="58" t="s">
        <v>161</v>
      </c>
      <c r="E35" s="58" t="s">
        <v>169</v>
      </c>
      <c r="F35" s="59">
        <v>0.36</v>
      </c>
      <c r="G35" s="55">
        <v>22.704999999999998</v>
      </c>
      <c r="H35" s="56">
        <f>F35*G35</f>
        <v>8.1738</v>
      </c>
      <c r="I35" s="57"/>
      <c r="K35" s="52">
        <v>260</v>
      </c>
    </row>
    <row r="36" spans="2:11" x14ac:dyDescent="0.2">
      <c r="B36" s="158"/>
      <c r="C36" s="155"/>
      <c r="D36" s="58" t="s">
        <v>160</v>
      </c>
      <c r="E36" s="58" t="s">
        <v>169</v>
      </c>
      <c r="F36" s="59">
        <v>0.18</v>
      </c>
      <c r="G36" s="55">
        <v>16.73</v>
      </c>
      <c r="H36" s="56">
        <f>F36*G36</f>
        <v>3.0114000000000001</v>
      </c>
      <c r="I36" s="57"/>
      <c r="K36" s="52">
        <v>260</v>
      </c>
    </row>
    <row r="37" spans="2:11" x14ac:dyDescent="0.2">
      <c r="B37" s="158"/>
      <c r="C37" s="155"/>
      <c r="D37" s="58" t="s">
        <v>139</v>
      </c>
      <c r="E37" s="66" t="s">
        <v>171</v>
      </c>
      <c r="F37" s="59">
        <v>0.5</v>
      </c>
      <c r="G37" s="55">
        <v>0.52249999999999996</v>
      </c>
      <c r="H37" s="56">
        <f>F37*G37</f>
        <v>0.26124999999999998</v>
      </c>
      <c r="I37" s="57"/>
      <c r="K37" s="52">
        <v>260</v>
      </c>
    </row>
    <row r="38" spans="2:11" x14ac:dyDescent="0.2">
      <c r="B38" s="158"/>
      <c r="C38" s="155"/>
      <c r="D38" s="58" t="s">
        <v>162</v>
      </c>
      <c r="E38" s="65" t="s">
        <v>113</v>
      </c>
      <c r="F38" s="59">
        <v>0.435</v>
      </c>
      <c r="G38" s="55">
        <v>11.105499999999999</v>
      </c>
      <c r="H38" s="56">
        <f>F38*G38</f>
        <v>4.8308925</v>
      </c>
      <c r="I38" s="57"/>
      <c r="K38" s="52">
        <v>260</v>
      </c>
    </row>
    <row r="39" spans="2:11" ht="13.5" thickBot="1" x14ac:dyDescent="0.25">
      <c r="B39" s="159"/>
      <c r="C39" s="156"/>
      <c r="D39" s="58"/>
      <c r="E39" s="58"/>
      <c r="F39" s="59"/>
      <c r="G39" s="55" t="s">
        <v>126</v>
      </c>
      <c r="H39" s="55" t="s">
        <v>126</v>
      </c>
      <c r="I39" s="57"/>
      <c r="K39" s="52">
        <v>260</v>
      </c>
    </row>
    <row r="40" spans="2:11" ht="13.5" thickBot="1" x14ac:dyDescent="0.25">
      <c r="B40" s="157" t="s">
        <v>153</v>
      </c>
      <c r="C40" s="154" t="s">
        <v>65</v>
      </c>
      <c r="D40" s="47"/>
      <c r="E40" s="48" t="s">
        <v>75</v>
      </c>
      <c r="F40" s="49"/>
      <c r="G40" s="67" t="s">
        <v>126</v>
      </c>
      <c r="H40" s="50" t="s">
        <v>126</v>
      </c>
      <c r="I40" s="51"/>
      <c r="K40" s="52">
        <v>600</v>
      </c>
    </row>
    <row r="41" spans="2:11" x14ac:dyDescent="0.2">
      <c r="B41" s="160"/>
      <c r="C41" s="155"/>
      <c r="D41" s="53"/>
      <c r="E41" s="53"/>
      <c r="F41" s="54"/>
      <c r="G41" s="68" t="s">
        <v>126</v>
      </c>
      <c r="H41" s="68" t="s">
        <v>126</v>
      </c>
      <c r="I41" s="69"/>
      <c r="K41" s="52">
        <v>600</v>
      </c>
    </row>
    <row r="42" spans="2:11" ht="38.25" x14ac:dyDescent="0.2">
      <c r="B42" s="160"/>
      <c r="C42" s="155"/>
      <c r="D42" s="58" t="s">
        <v>128</v>
      </c>
      <c r="E42" s="58" t="s">
        <v>129</v>
      </c>
      <c r="F42" s="59">
        <v>1.3899999999999999E-2</v>
      </c>
      <c r="G42" s="70">
        <v>127.72749999999998</v>
      </c>
      <c r="H42" s="68">
        <f>F42*G42</f>
        <v>1.7754122499999996</v>
      </c>
      <c r="I42" s="60">
        <f>H42+H43</f>
        <v>1.9998782499999996</v>
      </c>
      <c r="J42" s="61"/>
      <c r="K42" s="52">
        <v>600</v>
      </c>
    </row>
    <row r="43" spans="2:11" ht="38.25" x14ac:dyDescent="0.2">
      <c r="B43" s="160"/>
      <c r="C43" s="155"/>
      <c r="D43" s="58" t="s">
        <v>130</v>
      </c>
      <c r="E43" s="58" t="s">
        <v>131</v>
      </c>
      <c r="F43" s="59">
        <v>6.0000000000000001E-3</v>
      </c>
      <c r="G43" s="70">
        <v>37.411000000000001</v>
      </c>
      <c r="H43" s="68">
        <f>F43*G43</f>
        <v>0.22446600000000003</v>
      </c>
      <c r="I43" s="69"/>
      <c r="K43" s="52">
        <v>600</v>
      </c>
    </row>
    <row r="44" spans="2:11" ht="13.5" thickBot="1" x14ac:dyDescent="0.25">
      <c r="B44" s="161"/>
      <c r="C44" s="156"/>
      <c r="D44" s="58"/>
      <c r="E44" s="58"/>
      <c r="F44" s="59"/>
      <c r="G44" s="68" t="s">
        <v>126</v>
      </c>
      <c r="H44" s="68" t="s">
        <v>126</v>
      </c>
      <c r="I44" s="69"/>
      <c r="K44" s="52">
        <v>600</v>
      </c>
    </row>
    <row r="45" spans="2:11" ht="13.5" thickBot="1" x14ac:dyDescent="0.25">
      <c r="B45" s="157" t="s">
        <v>154</v>
      </c>
      <c r="C45" s="154" t="s">
        <v>89</v>
      </c>
      <c r="D45" s="47"/>
      <c r="E45" s="48" t="s">
        <v>168</v>
      </c>
      <c r="F45" s="49"/>
      <c r="G45" s="67" t="s">
        <v>126</v>
      </c>
      <c r="H45" s="50" t="s">
        <v>126</v>
      </c>
      <c r="I45" s="51"/>
      <c r="K45" s="52">
        <v>1600</v>
      </c>
    </row>
    <row r="46" spans="2:11" x14ac:dyDescent="0.2">
      <c r="B46" s="160"/>
      <c r="C46" s="155"/>
      <c r="D46" s="53"/>
      <c r="E46" s="53"/>
      <c r="F46" s="54"/>
      <c r="G46" s="68" t="s">
        <v>126</v>
      </c>
      <c r="H46" s="68" t="s">
        <v>126</v>
      </c>
      <c r="I46" s="69"/>
      <c r="K46" s="52">
        <v>1600</v>
      </c>
    </row>
    <row r="47" spans="2:11" x14ac:dyDescent="0.2">
      <c r="B47" s="160"/>
      <c r="C47" s="155"/>
      <c r="D47" s="58" t="s">
        <v>163</v>
      </c>
      <c r="E47" s="58" t="s">
        <v>142</v>
      </c>
      <c r="F47" s="59">
        <v>0.1</v>
      </c>
      <c r="G47" s="70">
        <v>22.704999999999998</v>
      </c>
      <c r="H47" s="68">
        <f t="shared" ref="H47:H54" si="0">F47*G47</f>
        <v>2.2704999999999997</v>
      </c>
      <c r="I47" s="60">
        <f>SUM(H47:H54)</f>
        <v>235.93424299999998</v>
      </c>
      <c r="J47" s="61"/>
      <c r="K47" s="52">
        <v>1600</v>
      </c>
    </row>
    <row r="48" spans="2:11" x14ac:dyDescent="0.2">
      <c r="B48" s="160"/>
      <c r="C48" s="155"/>
      <c r="D48" s="58" t="s">
        <v>164</v>
      </c>
      <c r="E48" s="58" t="s">
        <v>142</v>
      </c>
      <c r="F48" s="59">
        <v>9.9699999999999997E-2</v>
      </c>
      <c r="G48" s="70">
        <v>16.73</v>
      </c>
      <c r="H48" s="68">
        <f t="shared" si="0"/>
        <v>1.6679809999999999</v>
      </c>
      <c r="I48" s="69"/>
      <c r="K48" s="52">
        <v>1600</v>
      </c>
    </row>
    <row r="49" spans="2:11" x14ac:dyDescent="0.2">
      <c r="B49" s="160"/>
      <c r="C49" s="155"/>
      <c r="D49" s="58" t="s">
        <v>165</v>
      </c>
      <c r="E49" s="58" t="s">
        <v>140</v>
      </c>
      <c r="F49" s="59">
        <v>0.1</v>
      </c>
      <c r="G49" s="70">
        <v>89.33</v>
      </c>
      <c r="H49" s="68">
        <f t="shared" si="0"/>
        <v>8.9329999999999998</v>
      </c>
      <c r="I49" s="69"/>
      <c r="K49" s="52">
        <v>1600</v>
      </c>
    </row>
    <row r="50" spans="2:11" ht="25.5" x14ac:dyDescent="0.2">
      <c r="B50" s="160"/>
      <c r="C50" s="155"/>
      <c r="D50" s="58" t="s">
        <v>166</v>
      </c>
      <c r="E50" s="58" t="s">
        <v>168</v>
      </c>
      <c r="F50" s="59">
        <v>1.1000000000000001</v>
      </c>
      <c r="G50" s="70">
        <v>193.73</v>
      </c>
      <c r="H50" s="68">
        <f t="shared" si="0"/>
        <v>213.10300000000001</v>
      </c>
      <c r="I50" s="69"/>
      <c r="K50" s="52">
        <v>1600</v>
      </c>
    </row>
    <row r="51" spans="2:11" x14ac:dyDescent="0.2">
      <c r="B51" s="160"/>
      <c r="C51" s="155"/>
      <c r="D51" s="58" t="s">
        <v>163</v>
      </c>
      <c r="E51" s="58" t="s">
        <v>142</v>
      </c>
      <c r="F51" s="59">
        <v>0.2</v>
      </c>
      <c r="G51" s="70">
        <v>22.704999999999998</v>
      </c>
      <c r="H51" s="68">
        <f t="shared" si="0"/>
        <v>4.5409999999999995</v>
      </c>
      <c r="I51" s="69"/>
      <c r="K51" s="52">
        <v>1600</v>
      </c>
    </row>
    <row r="52" spans="2:11" x14ac:dyDescent="0.2">
      <c r="B52" s="160"/>
      <c r="C52" s="155"/>
      <c r="D52" s="58" t="s">
        <v>164</v>
      </c>
      <c r="E52" s="58" t="s">
        <v>142</v>
      </c>
      <c r="F52" s="59">
        <v>0.2009</v>
      </c>
      <c r="G52" s="70">
        <v>16.68</v>
      </c>
      <c r="H52" s="68">
        <f t="shared" si="0"/>
        <v>3.3510119999999999</v>
      </c>
      <c r="I52" s="69"/>
      <c r="K52" s="52">
        <v>1600</v>
      </c>
    </row>
    <row r="53" spans="2:11" x14ac:dyDescent="0.2">
      <c r="B53" s="160"/>
      <c r="C53" s="155"/>
      <c r="D53" s="58" t="s">
        <v>139</v>
      </c>
      <c r="E53" s="66" t="s">
        <v>171</v>
      </c>
      <c r="F53" s="59">
        <v>1.5</v>
      </c>
      <c r="G53" s="70">
        <v>0.52249999999999996</v>
      </c>
      <c r="H53" s="68">
        <f t="shared" si="0"/>
        <v>0.78374999999999995</v>
      </c>
      <c r="I53" s="69"/>
      <c r="K53" s="52">
        <v>1600</v>
      </c>
    </row>
    <row r="54" spans="2:11" x14ac:dyDescent="0.2">
      <c r="B54" s="160"/>
      <c r="C54" s="155"/>
      <c r="D54" s="58" t="s">
        <v>167</v>
      </c>
      <c r="E54" s="58" t="s">
        <v>140</v>
      </c>
      <c r="F54" s="59">
        <v>0.15</v>
      </c>
      <c r="G54" s="70">
        <v>8.56</v>
      </c>
      <c r="H54" s="68">
        <f t="shared" si="0"/>
        <v>1.284</v>
      </c>
      <c r="I54" s="69"/>
      <c r="K54" s="52">
        <v>1600</v>
      </c>
    </row>
    <row r="55" spans="2:11" ht="13.5" thickBot="1" x14ac:dyDescent="0.25">
      <c r="B55" s="160"/>
      <c r="C55" s="155"/>
      <c r="D55" s="58"/>
      <c r="E55" s="58"/>
      <c r="F55" s="59"/>
      <c r="G55" s="70" t="s">
        <v>126</v>
      </c>
      <c r="H55" s="68" t="s">
        <v>126</v>
      </c>
      <c r="I55" s="69"/>
      <c r="K55" s="52">
        <v>1600</v>
      </c>
    </row>
    <row r="56" spans="2:11" ht="13.5" thickBot="1" x14ac:dyDescent="0.25">
      <c r="B56" s="157" t="s">
        <v>155</v>
      </c>
      <c r="C56" s="154" t="s">
        <v>90</v>
      </c>
      <c r="D56" s="47"/>
      <c r="E56" s="48" t="s">
        <v>168</v>
      </c>
      <c r="F56" s="49"/>
      <c r="G56" s="67" t="s">
        <v>126</v>
      </c>
      <c r="H56" s="50" t="s">
        <v>126</v>
      </c>
      <c r="I56" s="51"/>
      <c r="K56" s="52">
        <v>1600</v>
      </c>
    </row>
    <row r="57" spans="2:11" x14ac:dyDescent="0.2">
      <c r="B57" s="160"/>
      <c r="C57" s="155"/>
      <c r="D57" s="53"/>
      <c r="E57" s="53"/>
      <c r="F57" s="54"/>
      <c r="G57" s="70" t="s">
        <v>126</v>
      </c>
      <c r="H57" s="68" t="s">
        <v>126</v>
      </c>
      <c r="I57" s="69"/>
      <c r="K57" s="52">
        <v>1600</v>
      </c>
    </row>
    <row r="58" spans="2:11" x14ac:dyDescent="0.2">
      <c r="B58" s="160"/>
      <c r="C58" s="155"/>
      <c r="D58" s="58" t="s">
        <v>163</v>
      </c>
      <c r="E58" s="58" t="s">
        <v>142</v>
      </c>
      <c r="F58" s="59">
        <v>0.01</v>
      </c>
      <c r="G58" s="70">
        <v>22.71</v>
      </c>
      <c r="H58" s="68">
        <f>F58*G58</f>
        <v>0.22710000000000002</v>
      </c>
      <c r="I58" s="60">
        <f>H58+H59</f>
        <v>1.5655000000000001</v>
      </c>
      <c r="J58" s="61"/>
      <c r="K58" s="52">
        <v>1600</v>
      </c>
    </row>
    <row r="59" spans="2:11" x14ac:dyDescent="0.2">
      <c r="B59" s="160"/>
      <c r="C59" s="155"/>
      <c r="D59" s="58" t="s">
        <v>164</v>
      </c>
      <c r="E59" s="58" t="s">
        <v>142</v>
      </c>
      <c r="F59" s="59">
        <v>0.08</v>
      </c>
      <c r="G59" s="70">
        <v>16.73</v>
      </c>
      <c r="H59" s="68">
        <f>F59*G59</f>
        <v>1.3384</v>
      </c>
      <c r="I59" s="69"/>
      <c r="K59" s="52">
        <v>1600</v>
      </c>
    </row>
    <row r="60" spans="2:11" ht="13.5" thickBot="1" x14ac:dyDescent="0.25">
      <c r="B60" s="161"/>
      <c r="C60" s="156"/>
      <c r="D60" s="71"/>
      <c r="E60" s="71"/>
      <c r="F60" s="72"/>
      <c r="G60" s="73" t="s">
        <v>126</v>
      </c>
      <c r="H60" s="73" t="s">
        <v>126</v>
      </c>
      <c r="I60" s="74"/>
      <c r="K60" s="52">
        <v>1600</v>
      </c>
    </row>
    <row r="61" spans="2:11" x14ac:dyDescent="0.2">
      <c r="D61" s="31"/>
      <c r="F61" s="31"/>
      <c r="G61" s="31"/>
      <c r="H61" s="31"/>
      <c r="I61" s="31"/>
    </row>
    <row r="62" spans="2:11" x14ac:dyDescent="0.2">
      <c r="D62" s="31"/>
    </row>
  </sheetData>
  <mergeCells count="20">
    <mergeCell ref="C27:C31"/>
    <mergeCell ref="B6:B9"/>
    <mergeCell ref="B10:B13"/>
    <mergeCell ref="B14:B18"/>
    <mergeCell ref="B19:B22"/>
    <mergeCell ref="B23:B26"/>
    <mergeCell ref="B27:B31"/>
    <mergeCell ref="C6:C9"/>
    <mergeCell ref="C10:C13"/>
    <mergeCell ref="C14:C18"/>
    <mergeCell ref="C19:C22"/>
    <mergeCell ref="C23:C26"/>
    <mergeCell ref="C32:C39"/>
    <mergeCell ref="C40:C44"/>
    <mergeCell ref="C45:C55"/>
    <mergeCell ref="C56:C60"/>
    <mergeCell ref="B32:B39"/>
    <mergeCell ref="B40:B44"/>
    <mergeCell ref="B45:B55"/>
    <mergeCell ref="B56:B60"/>
  </mergeCells>
  <conditionalFormatting sqref="E9">
    <cfRule type="containsText" dxfId="38" priority="35" operator="containsText" text="Pesquisa de Preços">
      <formula>NOT(ISERROR(SEARCH("Pesquisa de Preços",E9)))</formula>
    </cfRule>
  </conditionalFormatting>
  <conditionalFormatting sqref="E7">
    <cfRule type="containsText" dxfId="37" priority="34" operator="containsText" text="Pesquisa de Preços">
      <formula>NOT(ISERROR(SEARCH("Pesquisa de Preços",E7)))</formula>
    </cfRule>
  </conditionalFormatting>
  <conditionalFormatting sqref="E45 E56 E40 E32 E27 E23 E19 E10 E14 E6">
    <cfRule type="containsText" dxfId="36" priority="33" operator="containsText" text="Pesquisa de Preços">
      <formula>NOT(ISERROR(SEARCH("Pesquisa de Preços",E6)))</formula>
    </cfRule>
  </conditionalFormatting>
  <conditionalFormatting sqref="E8">
    <cfRule type="containsText" dxfId="35" priority="32" operator="containsText" text="Pesquisa de Preços">
      <formula>NOT(ISERROR(SEARCH("Pesquisa de Preços",E8)))</formula>
    </cfRule>
  </conditionalFormatting>
  <conditionalFormatting sqref="E11">
    <cfRule type="containsText" dxfId="34" priority="31" operator="containsText" text="Pesquisa de Preços">
      <formula>NOT(ISERROR(SEARCH("Pesquisa de Preços",E11)))</formula>
    </cfRule>
  </conditionalFormatting>
  <conditionalFormatting sqref="E12">
    <cfRule type="containsText" dxfId="33" priority="30" operator="containsText" text="Pesquisa de Preços">
      <formula>NOT(ISERROR(SEARCH("Pesquisa de Preços",E12)))</formula>
    </cfRule>
  </conditionalFormatting>
  <conditionalFormatting sqref="E20:E21">
    <cfRule type="containsText" dxfId="32" priority="29" operator="containsText" text="Pesquisa de Preços">
      <formula>NOT(ISERROR(SEARCH("Pesquisa de Preços",E20)))</formula>
    </cfRule>
  </conditionalFormatting>
  <conditionalFormatting sqref="E24">
    <cfRule type="containsText" dxfId="31" priority="27" operator="containsText" text="Pesquisa de Preços">
      <formula>NOT(ISERROR(SEARCH("Pesquisa de Preços",E24)))</formula>
    </cfRule>
  </conditionalFormatting>
  <conditionalFormatting sqref="E26">
    <cfRule type="containsText" dxfId="30" priority="28" operator="containsText" text="Pesquisa de Preços">
      <formula>NOT(ISERROR(SEARCH("Pesquisa de Preços",E26)))</formula>
    </cfRule>
  </conditionalFormatting>
  <conditionalFormatting sqref="E25">
    <cfRule type="containsText" dxfId="29" priority="26" operator="containsText" text="Pesquisa de Preços">
      <formula>NOT(ISERROR(SEARCH("Pesquisa de Preços",E25)))</formula>
    </cfRule>
  </conditionalFormatting>
  <conditionalFormatting sqref="E28:E29">
    <cfRule type="containsText" dxfId="28" priority="25" operator="containsText" text="Pesquisa de Preços">
      <formula>NOT(ISERROR(SEARCH("Pesquisa de Preços",E28)))</formula>
    </cfRule>
  </conditionalFormatting>
  <conditionalFormatting sqref="E30">
    <cfRule type="containsText" dxfId="27" priority="24" operator="containsText" text="Pesquisa de Preços">
      <formula>NOT(ISERROR(SEARCH("Pesquisa de Preços",E30)))</formula>
    </cfRule>
  </conditionalFormatting>
  <conditionalFormatting sqref="E33:E34 E39">
    <cfRule type="containsText" dxfId="26" priority="23" operator="containsText" text="Pesquisa de Preços">
      <formula>NOT(ISERROR(SEARCH("Pesquisa de Preços",E33)))</formula>
    </cfRule>
  </conditionalFormatting>
  <conditionalFormatting sqref="E35:E37">
    <cfRule type="containsText" dxfId="25" priority="22" operator="containsText" text="Pesquisa de Preços">
      <formula>NOT(ISERROR(SEARCH("Pesquisa de Preços",E35)))</formula>
    </cfRule>
  </conditionalFormatting>
  <conditionalFormatting sqref="E53">
    <cfRule type="containsText" dxfId="24" priority="21" operator="containsText" text="Pesquisa de Preços">
      <formula>NOT(ISERROR(SEARCH("Pesquisa de Preços",E53)))</formula>
    </cfRule>
  </conditionalFormatting>
  <conditionalFormatting sqref="F9">
    <cfRule type="containsText" dxfId="23" priority="20" operator="containsText" text="Pesquisa de Preços">
      <formula>NOT(ISERROR(SEARCH("Pesquisa de Preços",F9)))</formula>
    </cfRule>
  </conditionalFormatting>
  <conditionalFormatting sqref="F7">
    <cfRule type="containsText" dxfId="22" priority="19" operator="containsText" text="Pesquisa de Preços">
      <formula>NOT(ISERROR(SEARCH("Pesquisa de Preços",F7)))</formula>
    </cfRule>
  </conditionalFormatting>
  <conditionalFormatting sqref="F6">
    <cfRule type="containsText" dxfId="21" priority="18" operator="containsText" text="Pesquisa de Preços">
      <formula>NOT(ISERROR(SEARCH("Pesquisa de Preços",F6)))</formula>
    </cfRule>
  </conditionalFormatting>
  <conditionalFormatting sqref="F8">
    <cfRule type="containsText" dxfId="20" priority="17" operator="containsText" text="Pesquisa de Preços">
      <formula>NOT(ISERROR(SEARCH("Pesquisa de Preços",F8)))</formula>
    </cfRule>
  </conditionalFormatting>
  <conditionalFormatting sqref="F14">
    <cfRule type="containsText" dxfId="19" priority="16" operator="containsText" text="Pesquisa de Preços">
      <formula>NOT(ISERROR(SEARCH("Pesquisa de Preços",F14)))</formula>
    </cfRule>
  </conditionalFormatting>
  <conditionalFormatting sqref="F11">
    <cfRule type="containsText" dxfId="18" priority="15" operator="containsText" text="Pesquisa de Preços">
      <formula>NOT(ISERROR(SEARCH("Pesquisa de Preços",F11)))</formula>
    </cfRule>
  </conditionalFormatting>
  <conditionalFormatting sqref="F10">
    <cfRule type="containsText" dxfId="17" priority="14" operator="containsText" text="Pesquisa de Preços">
      <formula>NOT(ISERROR(SEARCH("Pesquisa de Preços",F10)))</formula>
    </cfRule>
  </conditionalFormatting>
  <conditionalFormatting sqref="F12">
    <cfRule type="containsText" dxfId="16" priority="13" operator="containsText" text="Pesquisa de Preços">
      <formula>NOT(ISERROR(SEARCH("Pesquisa de Preços",F12)))</formula>
    </cfRule>
  </conditionalFormatting>
  <conditionalFormatting sqref="F19">
    <cfRule type="containsText" dxfId="15" priority="11" operator="containsText" text="Pesquisa de Preços">
      <formula>NOT(ISERROR(SEARCH("Pesquisa de Preços",F19)))</formula>
    </cfRule>
  </conditionalFormatting>
  <conditionalFormatting sqref="F20:F21">
    <cfRule type="containsText" dxfId="14" priority="12" operator="containsText" text="Pesquisa de Preços">
      <formula>NOT(ISERROR(SEARCH("Pesquisa de Preços",F20)))</formula>
    </cfRule>
  </conditionalFormatting>
  <conditionalFormatting sqref="F24">
    <cfRule type="containsText" dxfId="13" priority="9" operator="containsText" text="Pesquisa de Preços">
      <formula>NOT(ISERROR(SEARCH("Pesquisa de Preços",F24)))</formula>
    </cfRule>
  </conditionalFormatting>
  <conditionalFormatting sqref="F26">
    <cfRule type="containsText" dxfId="12" priority="10" operator="containsText" text="Pesquisa de Preços">
      <formula>NOT(ISERROR(SEARCH("Pesquisa de Preços",F26)))</formula>
    </cfRule>
  </conditionalFormatting>
  <conditionalFormatting sqref="F23">
    <cfRule type="containsText" dxfId="11" priority="8" operator="containsText" text="Pesquisa de Preços">
      <formula>NOT(ISERROR(SEARCH("Pesquisa de Preços",F23)))</formula>
    </cfRule>
  </conditionalFormatting>
  <conditionalFormatting sqref="F25">
    <cfRule type="containsText" dxfId="10" priority="7" operator="containsText" text="Pesquisa de Preços">
      <formula>NOT(ISERROR(SEARCH("Pesquisa de Preços",F25)))</formula>
    </cfRule>
  </conditionalFormatting>
  <conditionalFormatting sqref="F28:F29">
    <cfRule type="containsText" dxfId="9" priority="6" operator="containsText" text="Pesquisa de Preços">
      <formula>NOT(ISERROR(SEARCH("Pesquisa de Preços",F28)))</formula>
    </cfRule>
  </conditionalFormatting>
  <conditionalFormatting sqref="F27">
    <cfRule type="containsText" dxfId="8" priority="5" operator="containsText" text="Pesquisa de Preços">
      <formula>NOT(ISERROR(SEARCH("Pesquisa de Preços",F27)))</formula>
    </cfRule>
  </conditionalFormatting>
  <conditionalFormatting sqref="F30">
    <cfRule type="containsText" dxfId="7" priority="4" operator="containsText" text="Pesquisa de Preços">
      <formula>NOT(ISERROR(SEARCH("Pesquisa de Preços",F30)))</formula>
    </cfRule>
  </conditionalFormatting>
  <conditionalFormatting sqref="F32">
    <cfRule type="containsText" dxfId="6" priority="2" operator="containsText" text="Pesquisa de Preços">
      <formula>NOT(ISERROR(SEARCH("Pesquisa de Preços",F32)))</formula>
    </cfRule>
  </conditionalFormatting>
  <conditionalFormatting sqref="F33:F34 F38:F39">
    <cfRule type="containsText" dxfId="5" priority="3" operator="containsText" text="Pesquisa de Preços">
      <formula>NOT(ISERROR(SEARCH("Pesquisa de Preços",F33)))</formula>
    </cfRule>
  </conditionalFormatting>
  <conditionalFormatting sqref="F35:F37">
    <cfRule type="containsText" dxfId="4" priority="1" operator="containsText" text="Pesquisa de Preços">
      <formula>NOT(ISERROR(SEARCH("Pesquisa de Preços",F35)))</formula>
    </cfRule>
  </conditionalFormatting>
  <pageMargins left="0.51181102362204722" right="0.51181102362204722" top="0.78740157480314965" bottom="0.78740157480314965" header="0.31496062992125984" footer="0.31496062992125984"/>
  <pageSetup paperSize="9" scale="49" orientation="landscape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8AA0C-C6A2-4A48-8F74-EC51C47DC7CA}">
  <sheetPr>
    <pageSetUpPr fitToPage="1"/>
  </sheetPr>
  <dimension ref="B1:F40"/>
  <sheetViews>
    <sheetView showGridLines="0" tabSelected="1" workbookViewId="0">
      <selection activeCell="K18" sqref="K18"/>
    </sheetView>
  </sheetViews>
  <sheetFormatPr defaultRowHeight="12.75" x14ac:dyDescent="0.2"/>
  <cols>
    <col min="1" max="1" width="2" style="40" customWidth="1"/>
    <col min="2" max="2" width="33.83203125" style="40" customWidth="1"/>
    <col min="3" max="3" width="27.6640625" style="40" customWidth="1"/>
    <col min="4" max="4" width="4.33203125" style="40" customWidth="1"/>
    <col min="5" max="5" width="27.83203125" style="40" customWidth="1"/>
    <col min="6" max="6" width="30" style="40" customWidth="1"/>
    <col min="7" max="16384" width="9.33203125" style="40"/>
  </cols>
  <sheetData>
    <row r="1" spans="2:6" s="31" customFormat="1" ht="38.25" customHeight="1" x14ac:dyDescent="0.2">
      <c r="B1" s="86" t="str">
        <f>[1]Orçamentária!A1</f>
        <v xml:space="preserve"> Substituição do carpete azul royal em partes do Edifício Principal do Senado Federal.</v>
      </c>
      <c r="C1" s="106"/>
      <c r="D1" s="106"/>
      <c r="E1" s="106"/>
      <c r="F1" s="106"/>
    </row>
    <row r="2" spans="2:6" s="31" customFormat="1" ht="24.95" customHeight="1" x14ac:dyDescent="0.2">
      <c r="B2" s="107" t="s">
        <v>103</v>
      </c>
      <c r="C2" s="107"/>
      <c r="D2" s="107"/>
      <c r="E2" s="107"/>
      <c r="F2" s="107"/>
    </row>
    <row r="3" spans="2:6" ht="13.5" thickBot="1" x14ac:dyDescent="0.25"/>
    <row r="4" spans="2:6" s="31" customFormat="1" ht="24.95" customHeight="1" thickBot="1" x14ac:dyDescent="0.25">
      <c r="B4" s="146" t="s">
        <v>104</v>
      </c>
      <c r="C4" s="147"/>
      <c r="D4" s="140"/>
      <c r="E4" s="146" t="s">
        <v>118</v>
      </c>
      <c r="F4" s="147"/>
    </row>
    <row r="5" spans="2:6" x14ac:dyDescent="0.2">
      <c r="B5" s="166" t="s">
        <v>105</v>
      </c>
      <c r="C5" s="148" t="s">
        <v>106</v>
      </c>
      <c r="E5" s="166" t="s">
        <v>105</v>
      </c>
      <c r="F5" s="148" t="s">
        <v>106</v>
      </c>
    </row>
    <row r="6" spans="2:6" x14ac:dyDescent="0.2">
      <c r="B6" s="167"/>
      <c r="C6" s="149" t="s">
        <v>107</v>
      </c>
      <c r="E6" s="167"/>
      <c r="F6" s="149" t="s">
        <v>107</v>
      </c>
    </row>
    <row r="7" spans="2:6" x14ac:dyDescent="0.2">
      <c r="B7" s="168"/>
      <c r="C7" s="150" t="s">
        <v>108</v>
      </c>
      <c r="E7" s="168"/>
      <c r="F7" s="150" t="s">
        <v>108</v>
      </c>
    </row>
    <row r="8" spans="2:6" s="31" customFormat="1" ht="20.100000000000001" customHeight="1" x14ac:dyDescent="0.2">
      <c r="B8" s="141" t="s">
        <v>109</v>
      </c>
      <c r="C8" s="142">
        <v>3.5000000000000003E-2</v>
      </c>
      <c r="D8" s="65"/>
      <c r="E8" s="141" t="s">
        <v>109</v>
      </c>
      <c r="F8" s="142">
        <v>1.7500000000000002E-2</v>
      </c>
    </row>
    <row r="9" spans="2:6" s="31" customFormat="1" ht="20.100000000000001" customHeight="1" x14ac:dyDescent="0.2">
      <c r="B9" s="141" t="s">
        <v>110</v>
      </c>
      <c r="C9" s="142">
        <v>8.0000000000000002E-3</v>
      </c>
      <c r="D9" s="65"/>
      <c r="E9" s="141" t="s">
        <v>110</v>
      </c>
      <c r="F9" s="142">
        <v>3.8999999999999998E-3</v>
      </c>
    </row>
    <row r="10" spans="2:6" s="31" customFormat="1" ht="20.100000000000001" customHeight="1" x14ac:dyDescent="0.2">
      <c r="B10" s="141" t="s">
        <v>111</v>
      </c>
      <c r="C10" s="142">
        <v>1.2500000000000001E-2</v>
      </c>
      <c r="D10" s="65"/>
      <c r="E10" s="141" t="s">
        <v>111</v>
      </c>
      <c r="F10" s="142">
        <v>5.5999999999999999E-3</v>
      </c>
    </row>
    <row r="11" spans="2:6" s="31" customFormat="1" ht="20.100000000000001" customHeight="1" x14ac:dyDescent="0.2">
      <c r="B11" s="141" t="s">
        <v>112</v>
      </c>
      <c r="C11" s="142">
        <v>7.6E-3</v>
      </c>
      <c r="D11" s="65"/>
      <c r="E11" s="141" t="s">
        <v>112</v>
      </c>
      <c r="F11" s="142">
        <v>8.5000000000000006E-3</v>
      </c>
    </row>
    <row r="12" spans="2:6" s="31" customFormat="1" ht="20.100000000000001" customHeight="1" x14ac:dyDescent="0.2">
      <c r="B12" s="141" t="s">
        <v>113</v>
      </c>
      <c r="C12" s="142">
        <v>6.7799999999999999E-2</v>
      </c>
      <c r="D12" s="65"/>
      <c r="E12" s="141" t="s">
        <v>113</v>
      </c>
      <c r="F12" s="142">
        <v>3.5000000000000003E-2</v>
      </c>
    </row>
    <row r="13" spans="2:6" s="31" customFormat="1" ht="20.100000000000001" customHeight="1" x14ac:dyDescent="0.2">
      <c r="B13" s="141" t="s">
        <v>114</v>
      </c>
      <c r="C13" s="142">
        <v>6.4999999999999997E-3</v>
      </c>
      <c r="D13" s="65"/>
      <c r="E13" s="141" t="s">
        <v>114</v>
      </c>
      <c r="F13" s="142">
        <v>6.4999999999999997E-3</v>
      </c>
    </row>
    <row r="14" spans="2:6" s="31" customFormat="1" ht="20.100000000000001" customHeight="1" x14ac:dyDescent="0.2">
      <c r="B14" s="141" t="s">
        <v>115</v>
      </c>
      <c r="C14" s="142">
        <v>0.03</v>
      </c>
      <c r="D14" s="65"/>
      <c r="E14" s="141" t="s">
        <v>115</v>
      </c>
      <c r="F14" s="142">
        <v>0.03</v>
      </c>
    </row>
    <row r="15" spans="2:6" s="31" customFormat="1" ht="20.100000000000001" customHeight="1" x14ac:dyDescent="0.2">
      <c r="B15" s="141" t="s">
        <v>116</v>
      </c>
      <c r="C15" s="142">
        <v>0</v>
      </c>
      <c r="D15" s="65"/>
      <c r="E15" s="141" t="s">
        <v>116</v>
      </c>
      <c r="F15" s="142">
        <v>0</v>
      </c>
    </row>
    <row r="16" spans="2:6" s="31" customFormat="1" ht="20.100000000000001" customHeight="1" x14ac:dyDescent="0.2">
      <c r="B16" s="141" t="s">
        <v>117</v>
      </c>
      <c r="C16" s="142">
        <v>0.01</v>
      </c>
      <c r="D16" s="65"/>
      <c r="E16" s="141" t="s">
        <v>117</v>
      </c>
      <c r="F16" s="142">
        <v>0</v>
      </c>
    </row>
    <row r="17" spans="2:6" ht="13.5" thickBot="1" x14ac:dyDescent="0.25">
      <c r="B17" s="143" t="s">
        <v>104</v>
      </c>
      <c r="C17" s="144">
        <f>ROUND(((1+C8+C9+C10)*(1+C11)*(1+C12))/(1-(C13+C14+C15+C16))-1,4)</f>
        <v>0.191</v>
      </c>
      <c r="E17" s="145" t="s">
        <v>118</v>
      </c>
      <c r="F17" s="144">
        <f>ROUND(((1+F8+F9+F10)*(1+F11)*(1+F12))/(1-(F13+F14+F15+F16))-1,4)</f>
        <v>0.11260000000000001</v>
      </c>
    </row>
    <row r="40" spans="2:6" s="31" customFormat="1" x14ac:dyDescent="0.2">
      <c r="B40" s="169" t="s">
        <v>175</v>
      </c>
      <c r="C40" s="169"/>
      <c r="D40" s="169"/>
      <c r="E40" s="169"/>
      <c r="F40" s="169"/>
    </row>
  </sheetData>
  <mergeCells count="3">
    <mergeCell ref="B5:B7"/>
    <mergeCell ref="E5:E7"/>
    <mergeCell ref="B40:F40"/>
  </mergeCells>
  <pageMargins left="0.51181102362204722" right="0.51181102362204722" top="0.78740157480314965" bottom="0.78740157480314965" header="0.31496062992125984" footer="0.31496062992125984"/>
  <pageSetup paperSize="9" scale="82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A16" sqref="A16"/>
    </sheetView>
  </sheetViews>
  <sheetFormatPr defaultColWidth="9" defaultRowHeight="12.75" x14ac:dyDescent="0.2"/>
  <cols>
    <col min="1" max="1" width="174.1640625" customWidth="1"/>
  </cols>
  <sheetData>
    <row r="1" spans="1:1" ht="14.25" customHeight="1" x14ac:dyDescent="0.2">
      <c r="A1" s="20">
        <v>57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9"/>
  <sheetViews>
    <sheetView workbookViewId="0">
      <selection sqref="A1:L9"/>
    </sheetView>
  </sheetViews>
  <sheetFormatPr defaultColWidth="9" defaultRowHeight="12.75" x14ac:dyDescent="0.2"/>
  <cols>
    <col min="1" max="1" width="8.1640625" customWidth="1"/>
    <col min="2" max="2" width="9.83203125" customWidth="1"/>
    <col min="3" max="3" width="16" customWidth="1"/>
    <col min="4" max="4" width="16.6640625" customWidth="1"/>
    <col min="5" max="5" width="22.1640625" customWidth="1"/>
    <col min="6" max="6" width="7.1640625" customWidth="1"/>
    <col min="7" max="7" width="14.33203125" customWidth="1"/>
    <col min="8" max="8" width="13.33203125" customWidth="1"/>
    <col min="9" max="9" width="18" customWidth="1"/>
    <col min="10" max="10" width="12" customWidth="1"/>
    <col min="11" max="11" width="14" customWidth="1"/>
    <col min="12" max="12" width="18.1640625" customWidth="1"/>
  </cols>
  <sheetData>
    <row r="1" spans="1:12" ht="35.1" customHeight="1" x14ac:dyDescent="0.2">
      <c r="A1" s="3" t="s">
        <v>3</v>
      </c>
      <c r="B1" s="4" t="s">
        <v>4</v>
      </c>
      <c r="C1" s="170" t="s">
        <v>5</v>
      </c>
      <c r="D1" s="171"/>
      <c r="E1" s="3" t="s">
        <v>3</v>
      </c>
      <c r="F1" s="3" t="s">
        <v>6</v>
      </c>
      <c r="G1" s="3" t="s">
        <v>7</v>
      </c>
      <c r="H1" s="5" t="s">
        <v>8</v>
      </c>
      <c r="I1" s="3" t="s">
        <v>9</v>
      </c>
      <c r="J1" s="3" t="s">
        <v>10</v>
      </c>
      <c r="K1" s="5" t="s">
        <v>15</v>
      </c>
      <c r="L1" s="3" t="s">
        <v>11</v>
      </c>
    </row>
    <row r="2" spans="1:12" ht="46.35" customHeight="1" x14ac:dyDescent="0.2">
      <c r="A2" s="14">
        <v>7</v>
      </c>
      <c r="B2" s="7" t="s">
        <v>16</v>
      </c>
      <c r="C2" s="16" t="s">
        <v>17</v>
      </c>
      <c r="D2" s="16" t="s">
        <v>18</v>
      </c>
      <c r="E2" s="9" t="s">
        <v>19</v>
      </c>
      <c r="F2" s="18" t="s">
        <v>14</v>
      </c>
      <c r="G2" s="19">
        <v>1600</v>
      </c>
      <c r="H2" s="21" t="s">
        <v>20</v>
      </c>
      <c r="I2" s="16" t="s">
        <v>21</v>
      </c>
      <c r="J2" s="17">
        <v>0.11260000000000001</v>
      </c>
      <c r="K2" s="16" t="s">
        <v>22</v>
      </c>
      <c r="L2" s="16" t="s">
        <v>23</v>
      </c>
    </row>
    <row r="3" spans="1:12" ht="46.5" customHeight="1" x14ac:dyDescent="0.2">
      <c r="A3" s="14">
        <v>8</v>
      </c>
      <c r="B3" s="7" t="s">
        <v>24</v>
      </c>
      <c r="C3" s="16" t="s">
        <v>17</v>
      </c>
      <c r="D3" s="16" t="s">
        <v>18</v>
      </c>
      <c r="E3" s="9" t="s">
        <v>25</v>
      </c>
      <c r="F3" s="18" t="s">
        <v>14</v>
      </c>
      <c r="G3" s="15">
        <v>300</v>
      </c>
      <c r="H3" s="21" t="s">
        <v>26</v>
      </c>
      <c r="I3" s="16" t="s">
        <v>27</v>
      </c>
      <c r="J3" s="17">
        <v>0.11260000000000001</v>
      </c>
      <c r="K3" s="16" t="s">
        <v>28</v>
      </c>
      <c r="L3" s="16" t="s">
        <v>29</v>
      </c>
    </row>
    <row r="4" spans="1:12" ht="23.45" customHeight="1" x14ac:dyDescent="0.2">
      <c r="A4" s="6">
        <v>9</v>
      </c>
      <c r="B4" s="7" t="s">
        <v>30</v>
      </c>
      <c r="C4" s="7" t="s">
        <v>12</v>
      </c>
      <c r="D4" s="10" t="s">
        <v>31</v>
      </c>
      <c r="E4" s="13" t="s">
        <v>32</v>
      </c>
      <c r="F4" s="22" t="s">
        <v>14</v>
      </c>
      <c r="G4" s="23">
        <v>1600</v>
      </c>
      <c r="H4" s="8" t="s">
        <v>33</v>
      </c>
      <c r="I4" s="10" t="s">
        <v>34</v>
      </c>
      <c r="J4" s="12">
        <v>0.191</v>
      </c>
      <c r="K4" s="10" t="s">
        <v>35</v>
      </c>
      <c r="L4" s="10" t="s">
        <v>36</v>
      </c>
    </row>
    <row r="5" spans="1:12" ht="23.45" customHeight="1" x14ac:dyDescent="0.2">
      <c r="A5" s="6">
        <v>10</v>
      </c>
      <c r="B5" s="7" t="s">
        <v>37</v>
      </c>
      <c r="C5" s="7" t="s">
        <v>12</v>
      </c>
      <c r="D5" s="7" t="s">
        <v>13</v>
      </c>
      <c r="E5" s="13" t="s">
        <v>38</v>
      </c>
      <c r="F5" s="22" t="s">
        <v>39</v>
      </c>
      <c r="G5" s="11">
        <v>30</v>
      </c>
      <c r="H5" s="7" t="s">
        <v>40</v>
      </c>
      <c r="I5" s="10" t="s">
        <v>41</v>
      </c>
      <c r="J5" s="12">
        <v>0.191</v>
      </c>
      <c r="K5" s="10" t="s">
        <v>42</v>
      </c>
      <c r="L5" s="10" t="s">
        <v>43</v>
      </c>
    </row>
    <row r="6" spans="1:12" ht="23.45" customHeight="1" x14ac:dyDescent="0.2">
      <c r="A6" s="6">
        <v>11</v>
      </c>
      <c r="B6" s="7" t="s">
        <v>44</v>
      </c>
      <c r="C6" s="7" t="s">
        <v>12</v>
      </c>
      <c r="D6" s="7" t="s">
        <v>13</v>
      </c>
      <c r="E6" s="13" t="s">
        <v>45</v>
      </c>
      <c r="F6" s="22" t="s">
        <v>14</v>
      </c>
      <c r="G6" s="11">
        <v>260</v>
      </c>
      <c r="H6" s="7" t="s">
        <v>46</v>
      </c>
      <c r="I6" s="10" t="s">
        <v>47</v>
      </c>
      <c r="J6" s="12">
        <v>0.191</v>
      </c>
      <c r="K6" s="10" t="s">
        <v>48</v>
      </c>
      <c r="L6" s="10" t="s">
        <v>49</v>
      </c>
    </row>
    <row r="7" spans="1:12" ht="35.1" customHeight="1" x14ac:dyDescent="0.2">
      <c r="A7" s="14">
        <v>12</v>
      </c>
      <c r="B7" s="7" t="s">
        <v>50</v>
      </c>
      <c r="C7" s="16" t="s">
        <v>17</v>
      </c>
      <c r="D7" s="9" t="s">
        <v>51</v>
      </c>
      <c r="E7" s="13" t="s">
        <v>52</v>
      </c>
      <c r="F7" s="16" t="s">
        <v>53</v>
      </c>
      <c r="G7" s="15">
        <v>260</v>
      </c>
      <c r="H7" s="21" t="s">
        <v>54</v>
      </c>
      <c r="I7" s="16" t="s">
        <v>55</v>
      </c>
      <c r="J7" s="17">
        <v>0.191</v>
      </c>
      <c r="K7" s="16" t="s">
        <v>56</v>
      </c>
      <c r="L7" s="16" t="s">
        <v>57</v>
      </c>
    </row>
    <row r="8" spans="1:12" ht="15.6" customHeight="1" x14ac:dyDescent="0.2">
      <c r="A8" s="172" t="s">
        <v>58</v>
      </c>
      <c r="B8" s="173"/>
      <c r="C8" s="173"/>
      <c r="D8" s="173"/>
      <c r="E8" s="173"/>
      <c r="F8" s="173"/>
      <c r="G8" s="173"/>
      <c r="H8" s="173"/>
      <c r="I8" s="173"/>
      <c r="J8" s="173"/>
      <c r="K8" s="174"/>
      <c r="L8" s="24" t="s">
        <v>59</v>
      </c>
    </row>
    <row r="9" spans="1:12" ht="15.6" customHeight="1" x14ac:dyDescent="0.2">
      <c r="A9" s="172" t="s">
        <v>60</v>
      </c>
      <c r="B9" s="173"/>
      <c r="C9" s="173"/>
      <c r="D9" s="173"/>
      <c r="E9" s="173"/>
      <c r="F9" s="173"/>
      <c r="G9" s="173"/>
      <c r="H9" s="173"/>
      <c r="I9" s="173"/>
      <c r="J9" s="173"/>
      <c r="K9" s="174"/>
      <c r="L9" s="24" t="s">
        <v>61</v>
      </c>
    </row>
  </sheetData>
  <mergeCells count="3">
    <mergeCell ref="C1:D1"/>
    <mergeCell ref="A8:K8"/>
    <mergeCell ref="A9:K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A17" sqref="A17"/>
    </sheetView>
  </sheetViews>
  <sheetFormatPr defaultColWidth="9" defaultRowHeight="12.75" x14ac:dyDescent="0.2"/>
  <cols>
    <col min="1" max="1" width="174.1640625" customWidth="1"/>
  </cols>
  <sheetData>
    <row r="1" spans="1:1" ht="14.25" customHeight="1" x14ac:dyDescent="0.2">
      <c r="A1" s="20">
        <v>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D84CD-C2B4-4A1E-89E4-95D00EDEEA93}">
  <sheetPr>
    <pageSetUpPr fitToPage="1"/>
  </sheetPr>
  <dimension ref="B1:J15"/>
  <sheetViews>
    <sheetView showGridLines="0" zoomScaleNormal="100" workbookViewId="0">
      <selection activeCell="G4" sqref="G4"/>
    </sheetView>
  </sheetViews>
  <sheetFormatPr defaultRowHeight="12.75" x14ac:dyDescent="0.2"/>
  <cols>
    <col min="1" max="1" width="1.83203125" style="40" customWidth="1"/>
    <col min="2" max="2" width="38.1640625" style="40" customWidth="1"/>
    <col min="3" max="3" width="70.6640625" style="40" customWidth="1"/>
    <col min="4" max="4" width="17.83203125" style="40" customWidth="1"/>
    <col min="5" max="5" width="17.33203125" style="40" customWidth="1"/>
    <col min="6" max="6" width="17.5" style="40" customWidth="1"/>
    <col min="7" max="7" width="23.6640625" style="40" customWidth="1"/>
    <col min="8" max="8" width="24.6640625" style="40" customWidth="1"/>
    <col min="9" max="9" width="2.6640625" style="40" customWidth="1"/>
    <col min="10" max="16384" width="9.33203125" style="40"/>
  </cols>
  <sheetData>
    <row r="1" spans="2:10" s="31" customFormat="1" ht="24.95" customHeight="1" x14ac:dyDescent="0.2">
      <c r="B1" s="85" t="str">
        <f>[1]Composições!A1</f>
        <v xml:space="preserve"> Substituição do carpete azul royal em partes do Edifício Principal do Senado Federal.</v>
      </c>
      <c r="C1" s="86"/>
      <c r="D1" s="85"/>
      <c r="E1" s="85"/>
      <c r="F1" s="85"/>
      <c r="G1" s="85"/>
      <c r="H1" s="85"/>
      <c r="I1" s="87"/>
      <c r="J1" s="88"/>
    </row>
    <row r="2" spans="2:10" s="31" customFormat="1" ht="24.95" customHeight="1" x14ac:dyDescent="0.2">
      <c r="B2" s="32" t="s">
        <v>136</v>
      </c>
      <c r="C2" s="33"/>
      <c r="D2" s="33"/>
      <c r="E2" s="33"/>
      <c r="F2" s="33"/>
      <c r="G2" s="33"/>
      <c r="H2" s="33"/>
      <c r="I2" s="36"/>
      <c r="J2" s="88"/>
    </row>
    <row r="3" spans="2:10" s="31" customFormat="1" ht="20.100000000000001" customHeight="1" x14ac:dyDescent="0.2">
      <c r="B3" s="37" t="str">
        <f>[1]Composições!A3</f>
        <v>Data: Agosto de 2021</v>
      </c>
      <c r="C3" s="37"/>
      <c r="D3" s="37"/>
      <c r="E3" s="37"/>
      <c r="F3" s="37"/>
      <c r="G3" s="37"/>
      <c r="H3" s="37"/>
      <c r="I3" s="37"/>
      <c r="J3" s="89"/>
    </row>
    <row r="4" spans="2:10" s="31" customFormat="1" ht="13.5" thickBot="1" x14ac:dyDescent="0.25">
      <c r="B4" s="75"/>
      <c r="C4" s="76"/>
      <c r="D4" s="76"/>
      <c r="E4" s="76"/>
      <c r="F4" s="76"/>
      <c r="G4" s="76"/>
      <c r="H4" s="76"/>
      <c r="I4" s="77"/>
      <c r="J4" s="78"/>
    </row>
    <row r="5" spans="2:10" s="31" customFormat="1" ht="26.25" thickBot="1" x14ac:dyDescent="0.25">
      <c r="B5" s="41" t="s">
        <v>92</v>
      </c>
      <c r="C5" s="42" t="s">
        <v>120</v>
      </c>
      <c r="D5" s="42" t="s">
        <v>91</v>
      </c>
      <c r="E5" s="42" t="s">
        <v>121</v>
      </c>
      <c r="F5" s="42" t="s">
        <v>95</v>
      </c>
      <c r="G5" s="42" t="s">
        <v>122</v>
      </c>
      <c r="H5" s="45" t="s">
        <v>123</v>
      </c>
      <c r="I5" s="90"/>
      <c r="J5" s="152" t="s">
        <v>124</v>
      </c>
    </row>
    <row r="6" spans="2:10" ht="13.5" thickBot="1" x14ac:dyDescent="0.25">
      <c r="B6" s="164" t="s">
        <v>137</v>
      </c>
      <c r="C6" s="47" t="s">
        <v>126</v>
      </c>
      <c r="D6" s="48" t="s">
        <v>133</v>
      </c>
      <c r="E6" s="79"/>
      <c r="F6" s="62" t="s">
        <v>126</v>
      </c>
      <c r="G6" s="62" t="str">
        <f t="shared" ref="G6:G15" si="0">IF(ISNUMBER(F6),F6*$E6,"")</f>
        <v/>
      </c>
      <c r="H6" s="51"/>
      <c r="J6" s="80">
        <v>13.78</v>
      </c>
    </row>
    <row r="7" spans="2:10" x14ac:dyDescent="0.2">
      <c r="B7" s="163"/>
      <c r="C7" s="91" t="s">
        <v>126</v>
      </c>
      <c r="D7" s="91"/>
      <c r="E7" s="92"/>
      <c r="F7" s="63" t="s">
        <v>126</v>
      </c>
      <c r="G7" s="55" t="str">
        <f t="shared" si="0"/>
        <v/>
      </c>
      <c r="H7" s="57"/>
      <c r="J7" s="80">
        <v>13.78</v>
      </c>
    </row>
    <row r="8" spans="2:10" ht="25.5" x14ac:dyDescent="0.2">
      <c r="B8" s="163"/>
      <c r="C8" s="93" t="s">
        <v>138</v>
      </c>
      <c r="D8" s="93" t="s">
        <v>133</v>
      </c>
      <c r="E8" s="94">
        <v>1.35</v>
      </c>
      <c r="F8" s="55">
        <v>81.78</v>
      </c>
      <c r="G8" s="56">
        <f>E8*F8</f>
        <v>110.40300000000001</v>
      </c>
      <c r="H8" s="81">
        <f>SUM(G8:G12)</f>
        <v>594.50478921749993</v>
      </c>
      <c r="J8" s="80">
        <v>13.78</v>
      </c>
    </row>
    <row r="9" spans="2:10" x14ac:dyDescent="0.2">
      <c r="B9" s="163"/>
      <c r="C9" s="93" t="s">
        <v>139</v>
      </c>
      <c r="D9" s="93" t="s">
        <v>140</v>
      </c>
      <c r="E9" s="94">
        <v>454.58</v>
      </c>
      <c r="F9" s="55">
        <v>0.52249999999999996</v>
      </c>
      <c r="G9" s="56">
        <f>E9*F9</f>
        <v>237.51804999999999</v>
      </c>
      <c r="H9" s="81"/>
      <c r="J9" s="80">
        <v>13.78</v>
      </c>
    </row>
    <row r="10" spans="2:10" x14ac:dyDescent="0.2">
      <c r="B10" s="163"/>
      <c r="C10" s="93" t="s">
        <v>141</v>
      </c>
      <c r="D10" s="93" t="s">
        <v>142</v>
      </c>
      <c r="E10" s="94">
        <v>11.0197</v>
      </c>
      <c r="F10" s="55">
        <v>16.73</v>
      </c>
      <c r="G10" s="56">
        <f>E10*F10</f>
        <v>184.35958100000002</v>
      </c>
      <c r="H10" s="81"/>
      <c r="J10" s="80">
        <v>13.78</v>
      </c>
    </row>
    <row r="11" spans="2:10" ht="51" x14ac:dyDescent="0.2">
      <c r="B11" s="163"/>
      <c r="C11" s="93" t="s">
        <v>132</v>
      </c>
      <c r="D11" s="93" t="s">
        <v>133</v>
      </c>
      <c r="E11" s="94">
        <f>ROUND(1*E8,4)</f>
        <v>1.35</v>
      </c>
      <c r="F11" s="55">
        <v>6.0919690499999994</v>
      </c>
      <c r="G11" s="56">
        <f>E11*F11</f>
        <v>8.2241582174999994</v>
      </c>
      <c r="H11" s="81"/>
      <c r="J11" s="80">
        <v>13.78</v>
      </c>
    </row>
    <row r="12" spans="2:10" ht="25.5" x14ac:dyDescent="0.2">
      <c r="B12" s="163"/>
      <c r="C12" s="93" t="s">
        <v>125</v>
      </c>
      <c r="D12" s="95" t="s">
        <v>127</v>
      </c>
      <c r="E12" s="94">
        <f>ROUND(E8*20,4)</f>
        <v>27</v>
      </c>
      <c r="F12" s="55">
        <v>2</v>
      </c>
      <c r="G12" s="56">
        <f>E12*F12</f>
        <v>54</v>
      </c>
      <c r="H12" s="81"/>
      <c r="J12" s="80">
        <v>13.78</v>
      </c>
    </row>
    <row r="13" spans="2:10" x14ac:dyDescent="0.2">
      <c r="B13" s="163"/>
      <c r="C13" s="96"/>
      <c r="D13" s="95"/>
      <c r="E13" s="94"/>
      <c r="F13" s="55" t="s">
        <v>126</v>
      </c>
      <c r="G13" s="56" t="str">
        <f t="shared" si="0"/>
        <v/>
      </c>
      <c r="H13" s="81"/>
      <c r="J13" s="80">
        <v>13.78</v>
      </c>
    </row>
    <row r="14" spans="2:10" ht="25.5" x14ac:dyDescent="0.2">
      <c r="B14" s="163"/>
      <c r="C14" s="90" t="s">
        <v>143</v>
      </c>
      <c r="D14" s="95"/>
      <c r="E14" s="94"/>
      <c r="F14" s="55" t="s">
        <v>126</v>
      </c>
      <c r="G14" s="56" t="str">
        <f t="shared" si="0"/>
        <v/>
      </c>
      <c r="H14" s="81"/>
      <c r="J14" s="80">
        <v>13.78</v>
      </c>
    </row>
    <row r="15" spans="2:10" ht="13.5" thickBot="1" x14ac:dyDescent="0.25">
      <c r="B15" s="165"/>
      <c r="C15" s="71" t="s">
        <v>126</v>
      </c>
      <c r="D15" s="71"/>
      <c r="E15" s="82"/>
      <c r="F15" s="83" t="s">
        <v>126</v>
      </c>
      <c r="G15" s="83" t="str">
        <f t="shared" si="0"/>
        <v/>
      </c>
      <c r="H15" s="84"/>
      <c r="J15" s="80">
        <v>13.78</v>
      </c>
    </row>
  </sheetData>
  <mergeCells count="1">
    <mergeCell ref="B6:B15"/>
  </mergeCells>
  <pageMargins left="0.51181102362204722" right="0.51181102362204722" top="0.78740157480314965" bottom="0.78740157480314965" header="0.31496062992125984" footer="0.31496062992125984"/>
  <pageSetup paperSize="9" scale="6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B9402-D60D-4C95-9E21-E6CA2C22572A}">
  <sheetPr>
    <pageSetUpPr fitToPage="1"/>
  </sheetPr>
  <dimension ref="B1:J17"/>
  <sheetViews>
    <sheetView showGridLines="0" zoomScaleNormal="100" workbookViewId="0">
      <selection activeCell="N13" sqref="N13"/>
    </sheetView>
  </sheetViews>
  <sheetFormatPr defaultRowHeight="12.75" x14ac:dyDescent="0.2"/>
  <cols>
    <col min="1" max="1" width="1.6640625" style="40" customWidth="1"/>
    <col min="2" max="2" width="58.6640625" style="40" customWidth="1"/>
    <col min="3" max="3" width="74.6640625" style="40" customWidth="1"/>
    <col min="4" max="4" width="14.83203125" style="40" customWidth="1"/>
    <col min="5" max="5" width="14.83203125" style="40" bestFit="1" customWidth="1"/>
    <col min="6" max="6" width="19" style="40" bestFit="1" customWidth="1"/>
    <col min="7" max="7" width="15.1640625" style="40" bestFit="1" customWidth="1"/>
    <col min="8" max="8" width="23.5" style="40" customWidth="1"/>
    <col min="9" max="9" width="3" style="40" customWidth="1"/>
    <col min="10" max="10" width="9.83203125" style="40" bestFit="1" customWidth="1"/>
    <col min="11" max="16384" width="9.33203125" style="40"/>
  </cols>
  <sheetData>
    <row r="1" spans="2:10" s="31" customFormat="1" ht="24.95" customHeight="1" x14ac:dyDescent="0.2">
      <c r="B1" s="85" t="str">
        <f>[1]Composições!A1</f>
        <v xml:space="preserve"> Substituição do carpete azul royal em partes do Edifício Principal do Senado Federal.</v>
      </c>
      <c r="C1" s="86"/>
      <c r="D1" s="85"/>
      <c r="E1" s="85"/>
      <c r="F1" s="85"/>
      <c r="G1" s="85"/>
      <c r="H1" s="85"/>
      <c r="I1" s="87"/>
      <c r="J1" s="89"/>
    </row>
    <row r="2" spans="2:10" s="31" customFormat="1" ht="24.95" customHeight="1" x14ac:dyDescent="0.2">
      <c r="B2" s="32" t="s">
        <v>119</v>
      </c>
      <c r="C2" s="33"/>
      <c r="D2" s="34"/>
      <c r="E2" s="34"/>
      <c r="F2" s="34"/>
      <c r="G2" s="34"/>
      <c r="H2" s="34"/>
      <c r="I2" s="36"/>
      <c r="J2" s="89"/>
    </row>
    <row r="3" spans="2:10" s="31" customFormat="1" ht="20.100000000000001" customHeight="1" x14ac:dyDescent="0.2">
      <c r="B3" s="37" t="str">
        <f>[1]Composições!A3</f>
        <v>Data: Agosto de 2021</v>
      </c>
      <c r="C3" s="37"/>
      <c r="D3" s="38"/>
      <c r="E3" s="38"/>
      <c r="F3" s="38"/>
      <c r="G3" s="38"/>
      <c r="H3" s="38"/>
      <c r="I3" s="37"/>
      <c r="J3" s="89"/>
    </row>
    <row r="4" spans="2:10" ht="13.5" thickBot="1" x14ac:dyDescent="0.25"/>
    <row r="5" spans="2:10" s="31" customFormat="1" ht="13.5" thickBot="1" x14ac:dyDescent="0.25">
      <c r="B5" s="100" t="s">
        <v>92</v>
      </c>
      <c r="C5" s="101" t="s">
        <v>120</v>
      </c>
      <c r="D5" s="102" t="s">
        <v>91</v>
      </c>
      <c r="E5" s="101" t="s">
        <v>121</v>
      </c>
      <c r="F5" s="101" t="s">
        <v>95</v>
      </c>
      <c r="G5" s="42" t="s">
        <v>122</v>
      </c>
      <c r="H5" s="45" t="s">
        <v>123</v>
      </c>
      <c r="I5" s="90"/>
      <c r="J5" s="152" t="s">
        <v>124</v>
      </c>
    </row>
    <row r="6" spans="2:10" ht="13.5" thickBot="1" x14ac:dyDescent="0.25">
      <c r="B6" s="164" t="s">
        <v>125</v>
      </c>
      <c r="C6" s="47" t="s">
        <v>126</v>
      </c>
      <c r="D6" s="97" t="s">
        <v>127</v>
      </c>
      <c r="E6" s="79"/>
      <c r="F6" s="62" t="s">
        <v>126</v>
      </c>
      <c r="G6" s="62" t="s">
        <v>126</v>
      </c>
      <c r="H6" s="51"/>
      <c r="J6" s="80">
        <v>372.06</v>
      </c>
    </row>
    <row r="7" spans="2:10" x14ac:dyDescent="0.2">
      <c r="B7" s="163"/>
      <c r="C7" s="91" t="s">
        <v>126</v>
      </c>
      <c r="D7" s="103"/>
      <c r="E7" s="92"/>
      <c r="F7" s="63" t="s">
        <v>126</v>
      </c>
      <c r="G7" s="55" t="s">
        <v>126</v>
      </c>
      <c r="H7" s="57"/>
      <c r="J7" s="80">
        <v>372.06</v>
      </c>
    </row>
    <row r="8" spans="2:10" ht="52.5" customHeight="1" x14ac:dyDescent="0.2">
      <c r="B8" s="163"/>
      <c r="C8" s="93" t="s">
        <v>128</v>
      </c>
      <c r="D8" s="104" t="s">
        <v>129</v>
      </c>
      <c r="E8" s="94">
        <v>1.3899999999999999E-2</v>
      </c>
      <c r="F8" s="55">
        <v>127.72749999999998</v>
      </c>
      <c r="G8" s="55">
        <f>E8*F8</f>
        <v>1.7754122499999996</v>
      </c>
      <c r="H8" s="81">
        <f>SUM(G8:G9)</f>
        <v>1.9998782499999996</v>
      </c>
      <c r="J8" s="80">
        <v>372.06</v>
      </c>
    </row>
    <row r="9" spans="2:10" ht="59.25" customHeight="1" x14ac:dyDescent="0.2">
      <c r="B9" s="163"/>
      <c r="C9" s="93" t="s">
        <v>130</v>
      </c>
      <c r="D9" s="104" t="s">
        <v>131</v>
      </c>
      <c r="E9" s="94">
        <v>6.0000000000000001E-3</v>
      </c>
      <c r="F9" s="55">
        <v>37.411000000000001</v>
      </c>
      <c r="G9" s="55">
        <f>E9*F9</f>
        <v>0.22446600000000003</v>
      </c>
      <c r="H9" s="81"/>
      <c r="J9" s="80">
        <v>372.06</v>
      </c>
    </row>
    <row r="10" spans="2:10" ht="13.5" thickBot="1" x14ac:dyDescent="0.25">
      <c r="B10" s="165"/>
      <c r="C10" s="71" t="s">
        <v>126</v>
      </c>
      <c r="D10" s="98"/>
      <c r="E10" s="82"/>
      <c r="F10" s="83" t="s">
        <v>126</v>
      </c>
      <c r="G10" s="83" t="s">
        <v>126</v>
      </c>
      <c r="H10" s="84"/>
      <c r="J10" s="80">
        <v>372.06</v>
      </c>
    </row>
    <row r="11" spans="2:10" ht="13.5" customHeight="1" thickBot="1" x14ac:dyDescent="0.25">
      <c r="B11" s="164" t="s">
        <v>132</v>
      </c>
      <c r="C11" s="47" t="s">
        <v>126</v>
      </c>
      <c r="D11" s="97" t="s">
        <v>133</v>
      </c>
      <c r="E11" s="79"/>
      <c r="F11" s="50" t="s">
        <v>126</v>
      </c>
      <c r="G11" s="48" t="s">
        <v>126</v>
      </c>
      <c r="H11" s="51"/>
      <c r="J11" s="80">
        <v>18.603000000000002</v>
      </c>
    </row>
    <row r="12" spans="2:10" x14ac:dyDescent="0.2">
      <c r="B12" s="163"/>
      <c r="C12" s="91" t="s">
        <v>126</v>
      </c>
      <c r="D12" s="103"/>
      <c r="E12" s="92"/>
      <c r="F12" s="55" t="s">
        <v>126</v>
      </c>
      <c r="G12" s="55" t="s">
        <v>126</v>
      </c>
      <c r="H12" s="57"/>
      <c r="J12" s="80">
        <v>18.603000000000002</v>
      </c>
    </row>
    <row r="13" spans="2:10" ht="56.25" customHeight="1" x14ac:dyDescent="0.2">
      <c r="B13" s="163"/>
      <c r="C13" s="93" t="s">
        <v>134</v>
      </c>
      <c r="D13" s="104" t="s">
        <v>129</v>
      </c>
      <c r="E13" s="94">
        <v>8.3000000000000001E-3</v>
      </c>
      <c r="F13" s="55">
        <v>144.84649999999999</v>
      </c>
      <c r="G13" s="55">
        <f>E13*F13</f>
        <v>1.2022259499999999</v>
      </c>
      <c r="H13" s="81">
        <f>SUM(G13:G16)</f>
        <v>6.0919690499999994</v>
      </c>
      <c r="J13" s="80">
        <v>18.603000000000002</v>
      </c>
    </row>
    <row r="14" spans="2:10" ht="48.75" customHeight="1" x14ac:dyDescent="0.2">
      <c r="B14" s="163"/>
      <c r="C14" s="93" t="s">
        <v>135</v>
      </c>
      <c r="D14" s="95" t="s">
        <v>131</v>
      </c>
      <c r="E14" s="94">
        <v>1.5100000000000001E-2</v>
      </c>
      <c r="F14" s="55">
        <v>47.680499999999995</v>
      </c>
      <c r="G14" s="55">
        <f t="shared" ref="G14:G16" si="0">E14*F14</f>
        <v>0.71997554999999991</v>
      </c>
      <c r="H14" s="81"/>
      <c r="J14" s="80">
        <v>18.603000000000002</v>
      </c>
    </row>
    <row r="15" spans="2:10" ht="60.75" customHeight="1" x14ac:dyDescent="0.2">
      <c r="B15" s="163"/>
      <c r="C15" s="93" t="s">
        <v>128</v>
      </c>
      <c r="D15" s="95" t="s">
        <v>129</v>
      </c>
      <c r="E15" s="94">
        <v>2.6700000000000002E-2</v>
      </c>
      <c r="F15" s="55">
        <v>127.72749999999998</v>
      </c>
      <c r="G15" s="55">
        <f t="shared" si="0"/>
        <v>3.4103242499999995</v>
      </c>
      <c r="H15" s="81"/>
      <c r="J15" s="80">
        <v>18.603000000000002</v>
      </c>
    </row>
    <row r="16" spans="2:10" ht="60.75" customHeight="1" x14ac:dyDescent="0.2">
      <c r="B16" s="163"/>
      <c r="C16" s="93" t="s">
        <v>130</v>
      </c>
      <c r="D16" s="95" t="s">
        <v>131</v>
      </c>
      <c r="E16" s="94">
        <v>2.0299999999999999E-2</v>
      </c>
      <c r="F16" s="55">
        <v>37.411000000000001</v>
      </c>
      <c r="G16" s="55">
        <f t="shared" si="0"/>
        <v>0.75944329999999993</v>
      </c>
      <c r="H16" s="81"/>
      <c r="J16" s="80">
        <v>18.603000000000002</v>
      </c>
    </row>
    <row r="17" spans="2:10" ht="13.5" thickBot="1" x14ac:dyDescent="0.25">
      <c r="B17" s="165"/>
      <c r="C17" s="71" t="s">
        <v>126</v>
      </c>
      <c r="D17" s="98"/>
      <c r="E17" s="82"/>
      <c r="F17" s="83" t="s">
        <v>126</v>
      </c>
      <c r="G17" s="99" t="s">
        <v>126</v>
      </c>
      <c r="H17" s="84"/>
      <c r="J17" s="80">
        <v>18.603000000000002</v>
      </c>
    </row>
  </sheetData>
  <mergeCells count="2">
    <mergeCell ref="B6:B10"/>
    <mergeCell ref="B11:B17"/>
  </mergeCells>
  <pageMargins left="0.51181102362204722" right="0.51181102362204722" top="0.78740157480314965" bottom="0.78740157480314965" header="0.31496062992125984" footer="0.31496062992125984"/>
  <pageSetup paperSize="9" scale="6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workbookViewId="0"/>
  </sheetViews>
  <sheetFormatPr defaultColWidth="9" defaultRowHeight="12.75" x14ac:dyDescent="0.2"/>
  <cols>
    <col min="1" max="1" width="174.1640625" customWidth="1"/>
  </cols>
  <sheetData>
    <row r="1" spans="1:1" ht="17.25" customHeight="1" x14ac:dyDescent="0.2">
      <c r="A1" s="25" t="s">
        <v>63</v>
      </c>
    </row>
    <row r="2" spans="1:1" ht="15.75" x14ac:dyDescent="0.2">
      <c r="A2" s="25" t="s">
        <v>62</v>
      </c>
    </row>
    <row r="3" spans="1:1" ht="15.75" x14ac:dyDescent="0.2">
      <c r="A3" s="1" t="s">
        <v>0</v>
      </c>
    </row>
    <row r="4" spans="1:1" ht="15.75" x14ac:dyDescent="0.2">
      <c r="A4" s="1" t="s">
        <v>1</v>
      </c>
    </row>
    <row r="5" spans="1:1" ht="15.75" x14ac:dyDescent="0.2">
      <c r="A5" s="26" t="s">
        <v>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2.75" x14ac:dyDescent="0.2"/>
  <cols>
    <col min="1" max="1" width="174.1640625" customWidth="1"/>
  </cols>
  <sheetData>
    <row r="1" spans="1:1" ht="17.25" customHeight="1" x14ac:dyDescent="0.2">
      <c r="A1" s="25" t="s">
        <v>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2.75" x14ac:dyDescent="0.2"/>
  <cols>
    <col min="1" max="1" width="174.1640625" customWidth="1"/>
  </cols>
  <sheetData>
    <row r="1" spans="1:1" ht="17.25" customHeight="1" x14ac:dyDescent="0.2">
      <c r="A1" s="1" t="s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9" defaultRowHeight="12.75" x14ac:dyDescent="0.2"/>
  <cols>
    <col min="1" max="1" width="174.1640625" customWidth="1"/>
  </cols>
  <sheetData>
    <row r="1" spans="1:1" ht="17.25" customHeight="1" x14ac:dyDescent="0.2">
      <c r="A1" s="1" t="s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ColWidth="9" defaultRowHeight="12.75" x14ac:dyDescent="0.2"/>
  <cols>
    <col min="1" max="1" width="170" customWidth="1"/>
  </cols>
  <sheetData>
    <row r="1" spans="1:1" ht="17.25" customHeight="1" x14ac:dyDescent="0.2">
      <c r="A1" s="2" t="s">
        <v>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L19"/>
  <sheetViews>
    <sheetView showGridLines="0" zoomScaleNormal="100" workbookViewId="0">
      <selection activeCell="N3" sqref="N3"/>
    </sheetView>
  </sheetViews>
  <sheetFormatPr defaultColWidth="9.33203125" defaultRowHeight="12.75" x14ac:dyDescent="0.2"/>
  <cols>
    <col min="1" max="1" width="2.5" style="118" customWidth="1"/>
    <col min="2" max="2" width="12.83203125" style="118" customWidth="1"/>
    <col min="3" max="3" width="71.1640625" style="118" customWidth="1"/>
    <col min="4" max="4" width="10.6640625" style="118" bestFit="1" customWidth="1"/>
    <col min="5" max="10" width="18.83203125" style="118" customWidth="1"/>
    <col min="11" max="11" width="12.33203125" style="117" bestFit="1" customWidth="1"/>
    <col min="12" max="12" width="13.1640625" style="118" customWidth="1"/>
    <col min="13" max="16384" width="9.33203125" style="118"/>
  </cols>
  <sheetData>
    <row r="1" spans="2:12" s="31" customFormat="1" ht="24.95" customHeight="1" x14ac:dyDescent="0.2">
      <c r="B1" s="105" t="s">
        <v>100</v>
      </c>
      <c r="C1" s="106"/>
      <c r="D1" s="105"/>
      <c r="E1" s="105"/>
      <c r="F1" s="105"/>
      <c r="G1" s="105"/>
      <c r="H1" s="105"/>
      <c r="I1" s="105"/>
      <c r="J1" s="105"/>
    </row>
    <row r="2" spans="2:12" s="31" customFormat="1" ht="24.95" customHeight="1" x14ac:dyDescent="0.2">
      <c r="B2" s="107" t="s">
        <v>101</v>
      </c>
      <c r="C2" s="108"/>
      <c r="D2" s="107"/>
      <c r="E2" s="107"/>
      <c r="F2" s="107"/>
      <c r="G2" s="107"/>
      <c r="H2" s="107"/>
      <c r="I2" s="107"/>
      <c r="J2" s="107"/>
    </row>
    <row r="3" spans="2:12" s="31" customFormat="1" ht="20.100000000000001" customHeight="1" x14ac:dyDescent="0.2">
      <c r="B3" s="109" t="s">
        <v>102</v>
      </c>
      <c r="C3" s="109"/>
      <c r="D3" s="109"/>
      <c r="E3" s="109"/>
      <c r="F3" s="109"/>
      <c r="G3" s="109"/>
      <c r="H3" s="109"/>
      <c r="I3" s="109"/>
      <c r="J3" s="109"/>
    </row>
    <row r="4" spans="2:12" s="31" customFormat="1" ht="18" customHeight="1" thickBot="1" x14ac:dyDescent="0.25">
      <c r="B4" s="110"/>
      <c r="C4" s="111"/>
      <c r="D4" s="112"/>
      <c r="E4" s="112"/>
      <c r="F4" s="113"/>
      <c r="G4" s="113"/>
      <c r="H4" s="111"/>
      <c r="I4" s="111"/>
      <c r="J4" s="114"/>
    </row>
    <row r="5" spans="2:12" ht="45" customHeight="1" x14ac:dyDescent="0.2">
      <c r="B5" s="100" t="s">
        <v>93</v>
      </c>
      <c r="C5" s="101" t="s">
        <v>92</v>
      </c>
      <c r="D5" s="101" t="s">
        <v>91</v>
      </c>
      <c r="E5" s="115" t="s">
        <v>94</v>
      </c>
      <c r="F5" s="116" t="s">
        <v>95</v>
      </c>
      <c r="G5" s="116" t="s">
        <v>96</v>
      </c>
      <c r="H5" s="116" t="s">
        <v>97</v>
      </c>
      <c r="I5" s="116" t="s">
        <v>98</v>
      </c>
      <c r="J5" s="135" t="s">
        <v>99</v>
      </c>
    </row>
    <row r="6" spans="2:12" x14ac:dyDescent="0.2">
      <c r="B6" s="136" t="s">
        <v>66</v>
      </c>
      <c r="C6" s="119" t="s">
        <v>84</v>
      </c>
      <c r="D6" s="120" t="s">
        <v>67</v>
      </c>
      <c r="E6" s="121">
        <v>40</v>
      </c>
      <c r="F6" s="122">
        <v>62.930300000000003</v>
      </c>
      <c r="G6" s="122">
        <f>E6*F6</f>
        <v>2517.212</v>
      </c>
      <c r="H6" s="153">
        <v>0.191</v>
      </c>
      <c r="I6" s="122">
        <f t="shared" ref="I6:I14" si="0">F6*1.191</f>
        <v>74.949987300000004</v>
      </c>
      <c r="J6" s="137">
        <f>I6*E6</f>
        <v>2997.9994919999999</v>
      </c>
      <c r="L6" s="123"/>
    </row>
    <row r="7" spans="2:12" x14ac:dyDescent="0.2">
      <c r="B7" s="136" t="s">
        <v>68</v>
      </c>
      <c r="C7" s="119" t="s">
        <v>85</v>
      </c>
      <c r="D7" s="120" t="s">
        <v>69</v>
      </c>
      <c r="E7" s="121">
        <v>1</v>
      </c>
      <c r="F7" s="122">
        <v>837.95</v>
      </c>
      <c r="G7" s="122">
        <f t="shared" ref="G7:G16" si="1">E7*F7</f>
        <v>837.95</v>
      </c>
      <c r="H7" s="153">
        <v>0.191</v>
      </c>
      <c r="I7" s="122">
        <f t="shared" si="0"/>
        <v>997.99845000000005</v>
      </c>
      <c r="J7" s="137">
        <f t="shared" ref="J7:J16" si="2">I7*E7</f>
        <v>997.99845000000005</v>
      </c>
    </row>
    <row r="8" spans="2:12" x14ac:dyDescent="0.2">
      <c r="B8" s="136" t="s">
        <v>70</v>
      </c>
      <c r="C8" s="119" t="s">
        <v>71</v>
      </c>
      <c r="D8" s="120" t="s">
        <v>69</v>
      </c>
      <c r="E8" s="121">
        <v>1</v>
      </c>
      <c r="F8" s="122">
        <v>2235.94</v>
      </c>
      <c r="G8" s="122">
        <f t="shared" si="1"/>
        <v>2235.94</v>
      </c>
      <c r="H8" s="153">
        <v>0.191</v>
      </c>
      <c r="I8" s="122">
        <f t="shared" si="0"/>
        <v>2663.0045400000004</v>
      </c>
      <c r="J8" s="137">
        <f t="shared" si="2"/>
        <v>2663.0045400000004</v>
      </c>
    </row>
    <row r="9" spans="2:12" ht="14.25" x14ac:dyDescent="0.2">
      <c r="B9" s="136" t="s">
        <v>82</v>
      </c>
      <c r="C9" s="119" t="s">
        <v>83</v>
      </c>
      <c r="D9" s="120" t="s">
        <v>173</v>
      </c>
      <c r="E9" s="121">
        <v>260</v>
      </c>
      <c r="F9" s="122">
        <v>11.7064</v>
      </c>
      <c r="G9" s="122">
        <f>E9*F9</f>
        <v>3043.6640000000002</v>
      </c>
      <c r="H9" s="153">
        <v>0.191</v>
      </c>
      <c r="I9" s="122">
        <f>F9*1.191</f>
        <v>13.942322400000002</v>
      </c>
      <c r="J9" s="137">
        <f>I9*E9</f>
        <v>3625.0038240000003</v>
      </c>
    </row>
    <row r="10" spans="2:12" x14ac:dyDescent="0.2">
      <c r="B10" s="136" t="s">
        <v>72</v>
      </c>
      <c r="C10" s="119" t="s">
        <v>73</v>
      </c>
      <c r="D10" s="120" t="s">
        <v>69</v>
      </c>
      <c r="E10" s="121">
        <v>10</v>
      </c>
      <c r="F10" s="122">
        <v>319.73099999999999</v>
      </c>
      <c r="G10" s="122">
        <f t="shared" si="1"/>
        <v>3197.31</v>
      </c>
      <c r="H10" s="153">
        <v>0.191</v>
      </c>
      <c r="I10" s="122">
        <f t="shared" si="0"/>
        <v>380.799621</v>
      </c>
      <c r="J10" s="137">
        <f t="shared" si="2"/>
        <v>3807.9962100000002</v>
      </c>
    </row>
    <row r="11" spans="2:12" ht="14.25" x14ac:dyDescent="0.2">
      <c r="B11" s="136" t="s">
        <v>80</v>
      </c>
      <c r="C11" s="119" t="s">
        <v>81</v>
      </c>
      <c r="D11" s="120" t="s">
        <v>174</v>
      </c>
      <c r="E11" s="121">
        <v>30</v>
      </c>
      <c r="F11" s="122">
        <v>16.68055</v>
      </c>
      <c r="G11" s="122">
        <f>E11*F11</f>
        <v>500.41649999999998</v>
      </c>
      <c r="H11" s="153">
        <v>0.191</v>
      </c>
      <c r="I11" s="122">
        <f>F11*1.191</f>
        <v>19.86653505</v>
      </c>
      <c r="J11" s="137">
        <f>I11*E11</f>
        <v>595.99605150000002</v>
      </c>
    </row>
    <row r="12" spans="2:12" ht="14.25" x14ac:dyDescent="0.2">
      <c r="B12" s="136" t="s">
        <v>79</v>
      </c>
      <c r="C12" s="119" t="s">
        <v>86</v>
      </c>
      <c r="D12" s="120" t="s">
        <v>173</v>
      </c>
      <c r="E12" s="124">
        <v>1600</v>
      </c>
      <c r="F12" s="122">
        <v>2.0392549999999998</v>
      </c>
      <c r="G12" s="122">
        <f>E12*F12</f>
        <v>3262.8079999999995</v>
      </c>
      <c r="H12" s="153">
        <v>0.191</v>
      </c>
      <c r="I12" s="122">
        <f>F12*1.191</f>
        <v>2.428752705</v>
      </c>
      <c r="J12" s="137">
        <f>I12*E12</f>
        <v>3886.004328</v>
      </c>
    </row>
    <row r="13" spans="2:12" x14ac:dyDescent="0.2">
      <c r="B13" s="136" t="s">
        <v>172</v>
      </c>
      <c r="C13" s="119" t="s">
        <v>87</v>
      </c>
      <c r="D13" s="120" t="s">
        <v>168</v>
      </c>
      <c r="E13" s="121">
        <v>260</v>
      </c>
      <c r="F13" s="122">
        <v>47.794350000000001</v>
      </c>
      <c r="G13" s="122">
        <f>E13*F13</f>
        <v>12426.531000000001</v>
      </c>
      <c r="H13" s="153">
        <v>0.191</v>
      </c>
      <c r="I13" s="122">
        <f t="shared" ref="I13" si="3">F13*1.191</f>
        <v>56.923070850000002</v>
      </c>
      <c r="J13" s="137">
        <f>I13*E13</f>
        <v>14799.998421</v>
      </c>
    </row>
    <row r="14" spans="2:12" x14ac:dyDescent="0.2">
      <c r="B14" s="136" t="s">
        <v>74</v>
      </c>
      <c r="C14" s="119" t="s">
        <v>65</v>
      </c>
      <c r="D14" s="120" t="s">
        <v>75</v>
      </c>
      <c r="E14" s="121">
        <v>600</v>
      </c>
      <c r="F14" s="122">
        <v>1.99552</v>
      </c>
      <c r="G14" s="122">
        <f t="shared" si="1"/>
        <v>1197.3119999999999</v>
      </c>
      <c r="H14" s="153">
        <v>0.191</v>
      </c>
      <c r="I14" s="122">
        <f t="shared" si="0"/>
        <v>2.3766643200000002</v>
      </c>
      <c r="J14" s="137">
        <f t="shared" si="2"/>
        <v>1425.9985920000001</v>
      </c>
    </row>
    <row r="15" spans="2:12" ht="14.25" x14ac:dyDescent="0.2">
      <c r="B15" s="136" t="s">
        <v>78</v>
      </c>
      <c r="C15" s="119" t="s">
        <v>88</v>
      </c>
      <c r="D15" s="120" t="s">
        <v>173</v>
      </c>
      <c r="E15" s="121">
        <v>300</v>
      </c>
      <c r="F15" s="122">
        <v>207.20545000000001</v>
      </c>
      <c r="G15" s="122">
        <f>E15*F15</f>
        <v>62161.635000000002</v>
      </c>
      <c r="H15" s="153">
        <v>0.11260000000000001</v>
      </c>
      <c r="I15" s="122">
        <f>F15*1.126</f>
        <v>233.31333669999998</v>
      </c>
      <c r="J15" s="137">
        <f>I15*E15</f>
        <v>69994.001009999993</v>
      </c>
    </row>
    <row r="16" spans="2:12" ht="14.25" x14ac:dyDescent="0.2">
      <c r="B16" s="136" t="s">
        <v>77</v>
      </c>
      <c r="C16" s="119" t="s">
        <v>89</v>
      </c>
      <c r="D16" s="120" t="s">
        <v>173</v>
      </c>
      <c r="E16" s="124">
        <v>1600</v>
      </c>
      <c r="F16" s="122">
        <v>235.93385000000001</v>
      </c>
      <c r="G16" s="122">
        <f t="shared" si="1"/>
        <v>377494.16000000003</v>
      </c>
      <c r="H16" s="153">
        <v>0.11260000000000001</v>
      </c>
      <c r="I16" s="122">
        <f>F16*1.1126</f>
        <v>262.50000151</v>
      </c>
      <c r="J16" s="137">
        <f t="shared" si="2"/>
        <v>420000.002416</v>
      </c>
    </row>
    <row r="17" spans="2:10" ht="14.25" x14ac:dyDescent="0.2">
      <c r="B17" s="136" t="s">
        <v>76</v>
      </c>
      <c r="C17" s="119" t="s">
        <v>90</v>
      </c>
      <c r="D17" s="120" t="s">
        <v>173</v>
      </c>
      <c r="E17" s="124">
        <v>1600</v>
      </c>
      <c r="F17" s="122">
        <v>1.5722100000000001</v>
      </c>
      <c r="G17" s="122">
        <f>E17*F17</f>
        <v>2515.5360000000001</v>
      </c>
      <c r="H17" s="153">
        <v>0.191</v>
      </c>
      <c r="I17" s="122">
        <f>F17*1.191</f>
        <v>1.8725021100000003</v>
      </c>
      <c r="J17" s="137">
        <f>I17*E17</f>
        <v>2996.0033760000006</v>
      </c>
    </row>
    <row r="18" spans="2:10" s="31" customFormat="1" ht="13.5" thickBot="1" x14ac:dyDescent="0.25">
      <c r="B18" s="125">
        <v>12</v>
      </c>
      <c r="C18" s="126"/>
      <c r="D18" s="127"/>
      <c r="E18" s="128"/>
      <c r="F18" s="128"/>
      <c r="G18" s="129"/>
      <c r="H18" s="128"/>
      <c r="I18" s="128" t="s">
        <v>176</v>
      </c>
      <c r="J18" s="138">
        <f>SUM(G6:G17)</f>
        <v>471390.47450000007</v>
      </c>
    </row>
    <row r="19" spans="2:10" s="31" customFormat="1" ht="13.5" thickBot="1" x14ac:dyDescent="0.25">
      <c r="B19" s="130"/>
      <c r="C19" s="131"/>
      <c r="D19" s="127"/>
      <c r="E19" s="132"/>
      <c r="F19" s="132"/>
      <c r="G19" s="133"/>
      <c r="H19" s="134"/>
      <c r="I19" s="134" t="s">
        <v>122</v>
      </c>
      <c r="J19" s="139">
        <f>SUM(J6:J17)-0.01</f>
        <v>527789.99671049998</v>
      </c>
    </row>
  </sheetData>
  <conditionalFormatting sqref="D6">
    <cfRule type="containsBlanks" dxfId="3" priority="4">
      <formula>LEN(TRIM(D6))=0</formula>
    </cfRule>
    <cfRule type="containsBlanks" priority="5">
      <formula>LEN(TRIM(D6))=0</formula>
    </cfRule>
  </conditionalFormatting>
  <conditionalFormatting sqref="C6:C17">
    <cfRule type="duplicateValues" dxfId="2" priority="2"/>
  </conditionalFormatting>
  <conditionalFormatting sqref="C6:C17">
    <cfRule type="duplicateValues" dxfId="1" priority="3"/>
  </conditionalFormatting>
  <conditionalFormatting sqref="C18:C19">
    <cfRule type="duplicateValues" dxfId="0" priority="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Composições</vt:lpstr>
      <vt:lpstr>Comp.Aux1</vt:lpstr>
      <vt:lpstr>Comp.Aux2</vt:lpstr>
      <vt:lpstr>Table 1</vt:lpstr>
      <vt:lpstr>Table 2</vt:lpstr>
      <vt:lpstr>Table 3</vt:lpstr>
      <vt:lpstr>Table 4</vt:lpstr>
      <vt:lpstr>Table 5</vt:lpstr>
      <vt:lpstr>Orçamentária</vt:lpstr>
      <vt:lpstr>BDI</vt:lpstr>
      <vt:lpstr>Table 7</vt:lpstr>
      <vt:lpstr>Table 8</vt:lpstr>
      <vt:lpstr>Table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Proposta</dc:title>
  <dc:creator>ada.vidal</dc:creator>
  <cp:lastModifiedBy>Fernanda Guerra</cp:lastModifiedBy>
  <cp:lastPrinted>2021-11-12T11:47:49Z</cp:lastPrinted>
  <dcterms:created xsi:type="dcterms:W3CDTF">2021-11-10T19:01:00Z</dcterms:created>
  <dcterms:modified xsi:type="dcterms:W3CDTF">2021-11-12T11:47:52Z</dcterms:modified>
</cp:coreProperties>
</file>